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auspwc.sharepoint.com/teams/AU-INT-ASR-INTERACTIVE-ADVERTISING-BUREAU-AUSTRALIA-LIMITED/Shared Documents/General/Workpapers/FY26/Quarterly/Q4 2025/5. Final Deliverables/"/>
    </mc:Choice>
  </mc:AlternateContent>
  <xr:revisionPtr revIDLastSave="530" documentId="8_{08054197-DC37-4764-BC74-2CD642B35F8D}" xr6:coauthVersionLast="47" xr6:coauthVersionMax="47" xr10:uidLastSave="{EDA2C0BC-13E3-4FFB-9501-1693A6415F25}"/>
  <bookViews>
    <workbookView xWindow="-120" yWindow="-16320" windowWidth="29040" windowHeight="15720" firstSheet="1" activeTab="1" xr2:uid="{AA5A1212-0D70-44C1-B4F3-125A4C59A790}"/>
  </bookViews>
  <sheets>
    <sheet name="Control" sheetId="18" state="hidden" r:id="rId1"/>
    <sheet name="Glossary" sheetId="16" r:id="rId2"/>
    <sheet name="Total Market by Category Rev" sheetId="3" r:id="rId3"/>
    <sheet name="Total Market By Category Share" sheetId="9" r:id="rId4"/>
    <sheet name="General Display by Type" sheetId="11" r:id="rId5"/>
    <sheet name="Video" sheetId="5" r:id="rId6"/>
    <sheet name="Audio" sheetId="17" r:id="rId7"/>
    <sheet name="General Display by buying type" sheetId="14" r:id="rId8"/>
    <sheet name="Video by device" sheetId="15" r:id="rId9"/>
    <sheet name="Ad Industry Share Display- GD" sheetId="19" r:id="rId10"/>
    <sheet name="GD by industry" sheetId="10" r:id="rId11"/>
  </sheets>
  <externalReferences>
    <externalReference r:id="rId12"/>
  </externalReferences>
  <definedNames>
    <definedName name="_xlnm._FilterDatabase" localSheetId="10" hidden="1">'GD by industry'!#REF!</definedName>
    <definedName name="_Toc2806825" localSheetId="1">Glossary!$B$6</definedName>
    <definedName name="C.Qtr.Comp">[1]Chart_Data_Instances_D!$E$23</definedName>
    <definedName name="C.Qtr.Current">[1]Chart_Data_Instances_D!$E$21</definedName>
    <definedName name="C.Qtr.CurrentMonth">[1]Chart_Data_Instances_D!$H$21</definedName>
    <definedName name="C.Qtr.HY1">[1]Chart_Data_Instances_D!$E$19</definedName>
    <definedName name="C.Qtr.HY2">[1]Chart_Data_Instances_D!$E$20</definedName>
    <definedName name="C.Qtr.Previous">[1]Chart_Data_Instances_D!$E$22</definedName>
    <definedName name="ErrCk">[1]General_A!$J$191</definedName>
    <definedName name="jj">#REF!</definedName>
    <definedName name="kkk">#REF!</definedName>
    <definedName name="L.QuarterLabels">[1]Chart_Data_Instances_D!$E$12:$E$15</definedName>
    <definedName name="L_DisplayName">[1]General_A!$K$74:$K$117</definedName>
    <definedName name="L_GroupList">[1]General_A!$J$121:$J$140</definedName>
    <definedName name="L_GroupName">[1]General_A!$J$74:$J$117</definedName>
    <definedName name="L_QtrRange">[1]General_A!$J$35:$J$70</definedName>
    <definedName name="L_QuarterNames">[1]General_A!$J$25:$J$28</definedName>
    <definedName name="L_Quarters">[1]General_A!$J$30:$J$33</definedName>
    <definedName name="L_SQLItemName">[1]General_A!$L$74:$L$117</definedName>
    <definedName name="L_YesNo">[1]General_A!$J$22:$J$23</definedName>
    <definedName name="ModelName">[1]General_A!$J$11</definedName>
    <definedName name="PartialSwitch">[1]General_A!$J$16</definedName>
    <definedName name="QCht10" localSheetId="7">#REF!</definedName>
    <definedName name="QCht10" localSheetId="3">#REF!</definedName>
    <definedName name="QCht10" localSheetId="8">#REF!</definedName>
    <definedName name="QCht10">#REF!</definedName>
    <definedName name="QCht12" localSheetId="7">#REF!</definedName>
    <definedName name="QCht12" localSheetId="3">#REF!</definedName>
    <definedName name="QCht12" localSheetId="8">#REF!</definedName>
    <definedName name="QCht12">#REF!</definedName>
    <definedName name="QCht13" localSheetId="7">#REF!</definedName>
    <definedName name="QCht13" localSheetId="3">#REF!</definedName>
    <definedName name="QCht13" localSheetId="8">#REF!</definedName>
    <definedName name="QCht13">#REF!</definedName>
    <definedName name="QCht14" localSheetId="7">#REF!</definedName>
    <definedName name="QCht14" localSheetId="3">#REF!</definedName>
    <definedName name="QCht14" localSheetId="8">#REF!</definedName>
    <definedName name="QCht14">#REF!</definedName>
    <definedName name="QCht15" localSheetId="7">#REF!</definedName>
    <definedName name="QCht15" localSheetId="3">#REF!</definedName>
    <definedName name="QCht15" localSheetId="8">#REF!</definedName>
    <definedName name="QCht15">#REF!</definedName>
    <definedName name="QCht15a" localSheetId="7">#REF!</definedName>
    <definedName name="QCht15a" localSheetId="3">#REF!</definedName>
    <definedName name="QCht15a" localSheetId="8">#REF!</definedName>
    <definedName name="QCht15a">#REF!</definedName>
    <definedName name="QCht16" localSheetId="7">#REF!</definedName>
    <definedName name="QCht16" localSheetId="3">#REF!</definedName>
    <definedName name="QCht16" localSheetId="8">#REF!</definedName>
    <definedName name="QCht16">#REF!</definedName>
    <definedName name="QCht17" localSheetId="7">#REF!</definedName>
    <definedName name="QCht17" localSheetId="3">#REF!</definedName>
    <definedName name="QCht17" localSheetId="8">#REF!</definedName>
    <definedName name="QCht17">#REF!</definedName>
    <definedName name="QCht18" localSheetId="7">#REF!</definedName>
    <definedName name="QCht18" localSheetId="3">#REF!</definedName>
    <definedName name="QCht18" localSheetId="8">#REF!</definedName>
    <definedName name="QCht18">#REF!</definedName>
    <definedName name="QCht19" localSheetId="7">#REF!</definedName>
    <definedName name="QCht19" localSheetId="3">#REF!</definedName>
    <definedName name="QCht19" localSheetId="8">#REF!</definedName>
    <definedName name="QCht19">#REF!</definedName>
    <definedName name="QCht2" localSheetId="7">#REF!</definedName>
    <definedName name="QCht2" localSheetId="3">#REF!</definedName>
    <definedName name="QCht2" localSheetId="8">#REF!</definedName>
    <definedName name="QCht2">#REF!</definedName>
    <definedName name="QCht20" localSheetId="7">#REF!</definedName>
    <definedName name="QCht20" localSheetId="3">#REF!</definedName>
    <definedName name="QCht20" localSheetId="8">#REF!</definedName>
    <definedName name="QCht20">#REF!</definedName>
    <definedName name="QCht22" localSheetId="7">#REF!</definedName>
    <definedName name="QCht22" localSheetId="3">#REF!</definedName>
    <definedName name="QCht22" localSheetId="8">#REF!</definedName>
    <definedName name="QCht22">#REF!</definedName>
    <definedName name="QCht3" localSheetId="7">#REF!</definedName>
    <definedName name="QCht3" localSheetId="3">#REF!</definedName>
    <definedName name="QCht3" localSheetId="8">#REF!</definedName>
    <definedName name="QCht3">#REF!</definedName>
    <definedName name="QCht4" localSheetId="7">#REF!</definedName>
    <definedName name="QCht4" localSheetId="3">#REF!</definedName>
    <definedName name="QCht4" localSheetId="8">#REF!</definedName>
    <definedName name="QCht4">#REF!</definedName>
    <definedName name="QCht5" localSheetId="7">#REF!</definedName>
    <definedName name="QCht5" localSheetId="3">#REF!</definedName>
    <definedName name="QCht5" localSheetId="8">#REF!</definedName>
    <definedName name="QCht5">#REF!</definedName>
    <definedName name="QCht6" localSheetId="7">#REF!</definedName>
    <definedName name="QCht6" localSheetId="3">#REF!</definedName>
    <definedName name="QCht6" localSheetId="8">#REF!</definedName>
    <definedName name="QCht6">#REF!</definedName>
    <definedName name="QCht8" localSheetId="7">#REF!</definedName>
    <definedName name="QCht8" localSheetId="3">#REF!</definedName>
    <definedName name="QCht8" localSheetId="8">#REF!</definedName>
    <definedName name="QCht8">#REF!</definedName>
    <definedName name="QCht9" localSheetId="7">#REF!</definedName>
    <definedName name="QCht9" localSheetId="3">#REF!</definedName>
    <definedName name="QCht9" localSheetId="8">#REF!</definedName>
    <definedName name="QCht9">#REF!</definedName>
    <definedName name="QInf1" localSheetId="7">#REF!</definedName>
    <definedName name="QInf1" localSheetId="3">#REF!</definedName>
    <definedName name="QInf1" localSheetId="8">#REF!</definedName>
    <definedName name="QInf1">#REF!</definedName>
    <definedName name="QInf2" localSheetId="7">#REF!</definedName>
    <definedName name="QInf2" localSheetId="3">#REF!</definedName>
    <definedName name="QInf2" localSheetId="8">#REF!</definedName>
    <definedName name="QInf2">#REF!</definedName>
    <definedName name="QInf3" localSheetId="7">#REF!</definedName>
    <definedName name="QInf3" localSheetId="3">#REF!</definedName>
    <definedName name="QInf3" localSheetId="8">#REF!</definedName>
    <definedName name="QInf3">#REF!</definedName>
    <definedName name="QInf6" localSheetId="7">#REF!</definedName>
    <definedName name="QInf6" localSheetId="3">#REF!</definedName>
    <definedName name="QInf6" localSheetId="8">#REF!</definedName>
    <definedName name="QInf6">#REF!</definedName>
    <definedName name="Rnd">[1]General_A!$J$200</definedName>
    <definedName name="rrr">#REF!</definedName>
    <definedName name="SbScn">[1]General_A!$J$198</definedName>
    <definedName name="Scn">[1]General_A!$J$197</definedName>
    <definedName name="SelectedQtr">'[1]Quarter on Quarter_O'!$D$9</definedName>
    <definedName name="SelectedQtr_1">'[1]Quarter on Quarter_O'!$E$9</definedName>
    <definedName name="Sht">[1]General_A!$J$196</definedName>
    <definedName name="StartDate">[1]General_A!$J$13</definedName>
    <definedName name="Today">[1]General_A!$J$14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0" l="1"/>
  <c r="E14" i="10"/>
  <c r="I7" i="5"/>
  <c r="J17" i="11"/>
  <c r="B6" i="3"/>
  <c r="D17" i="3"/>
  <c r="D16" i="3"/>
  <c r="D15" i="3"/>
  <c r="D14" i="3"/>
  <c r="D13" i="3"/>
  <c r="D12" i="3"/>
  <c r="D11" i="3"/>
  <c r="D10" i="3"/>
  <c r="D9" i="3"/>
  <c r="D8" i="3"/>
  <c r="D7" i="3"/>
  <c r="D6" i="3"/>
  <c r="E58" i="10"/>
  <c r="E57" i="10"/>
  <c r="E56" i="10"/>
  <c r="E55" i="10"/>
  <c r="E54" i="10"/>
  <c r="E53" i="10"/>
  <c r="E52" i="10"/>
  <c r="E51" i="10"/>
  <c r="E50" i="10"/>
  <c r="E49" i="10"/>
  <c r="E48" i="10"/>
  <c r="E47" i="10"/>
  <c r="E46" i="10"/>
  <c r="E45" i="10"/>
  <c r="E44" i="10"/>
  <c r="E43" i="10"/>
  <c r="E42" i="10"/>
  <c r="E41" i="10"/>
  <c r="E40" i="10"/>
  <c r="E32" i="10"/>
  <c r="E31" i="10"/>
  <c r="E30" i="10"/>
  <c r="E29" i="10"/>
  <c r="E28" i="10"/>
  <c r="E27" i="10"/>
  <c r="E26" i="10"/>
  <c r="E25" i="10"/>
  <c r="E24" i="10"/>
  <c r="E23" i="10"/>
  <c r="E22" i="10"/>
  <c r="E21" i="10"/>
  <c r="E20" i="10"/>
  <c r="E19" i="10"/>
  <c r="E18" i="10"/>
  <c r="E17" i="10"/>
  <c r="E16" i="10"/>
  <c r="E15" i="10"/>
  <c r="A22" i="17"/>
  <c r="A21" i="17"/>
  <c r="B21" i="17" s="1"/>
  <c r="A20" i="17"/>
  <c r="B20" i="17" s="1"/>
  <c r="A19" i="17"/>
  <c r="B18" i="17"/>
  <c r="B17" i="17"/>
  <c r="B16" i="17"/>
  <c r="B15" i="17"/>
  <c r="B14" i="17"/>
  <c r="B13" i="17"/>
  <c r="B12" i="17"/>
  <c r="B11" i="17"/>
  <c r="B10" i="17"/>
  <c r="B9" i="17"/>
  <c r="B8" i="17"/>
  <c r="B7" i="17"/>
  <c r="L7" i="17"/>
  <c r="A22" i="5"/>
  <c r="A26" i="5" s="1"/>
  <c r="A21" i="5"/>
  <c r="A25" i="5" s="1"/>
  <c r="A20" i="5"/>
  <c r="A24" i="5" s="1"/>
  <c r="A19" i="5"/>
  <c r="B19" i="5" s="1"/>
  <c r="B18" i="5"/>
  <c r="B17" i="5"/>
  <c r="B16" i="5"/>
  <c r="B15" i="5"/>
  <c r="B14" i="5"/>
  <c r="B13" i="5"/>
  <c r="B12" i="5"/>
  <c r="B11" i="5"/>
  <c r="B10" i="5"/>
  <c r="B9" i="5"/>
  <c r="B8" i="5"/>
  <c r="B7" i="5"/>
  <c r="G7" i="5"/>
  <c r="F7" i="5"/>
  <c r="H53" i="11"/>
  <c r="G53" i="11"/>
  <c r="F53" i="11"/>
  <c r="E53" i="11"/>
  <c r="A31" i="11"/>
  <c r="A35" i="11" s="1"/>
  <c r="A30" i="11"/>
  <c r="A34" i="11" s="1"/>
  <c r="A29" i="11"/>
  <c r="A33" i="11" s="1"/>
  <c r="A28" i="11"/>
  <c r="A32" i="11" s="1"/>
  <c r="B27" i="11"/>
  <c r="B26" i="11"/>
  <c r="B25" i="11"/>
  <c r="B24" i="11"/>
  <c r="B23" i="11"/>
  <c r="B22" i="11"/>
  <c r="B21" i="11"/>
  <c r="B20" i="11"/>
  <c r="B19" i="11"/>
  <c r="B18" i="11"/>
  <c r="B17" i="11"/>
  <c r="B16" i="11"/>
  <c r="K6" i="3"/>
  <c r="C6" i="9" s="1"/>
  <c r="A19" i="3"/>
  <c r="A20" i="3"/>
  <c r="A21" i="3"/>
  <c r="A18" i="3"/>
  <c r="B7" i="3"/>
  <c r="B8" i="3"/>
  <c r="B9" i="3"/>
  <c r="B10" i="3"/>
  <c r="B11" i="3"/>
  <c r="B12" i="3"/>
  <c r="B13" i="3"/>
  <c r="B14" i="3"/>
  <c r="B15" i="3"/>
  <c r="B16" i="3"/>
  <c r="B17" i="3"/>
  <c r="I9" i="5"/>
  <c r="G9" i="5"/>
  <c r="D38" i="10"/>
  <c r="D32" i="10"/>
  <c r="D31" i="10"/>
  <c r="D30" i="10"/>
  <c r="D29" i="10"/>
  <c r="D28" i="10"/>
  <c r="D27" i="10"/>
  <c r="D26" i="10"/>
  <c r="D25" i="10"/>
  <c r="D24" i="10"/>
  <c r="D23" i="10"/>
  <c r="D22" i="10"/>
  <c r="D21" i="10"/>
  <c r="D20" i="10"/>
  <c r="D19" i="10"/>
  <c r="D18" i="10"/>
  <c r="D17" i="10"/>
  <c r="D16" i="10"/>
  <c r="D15" i="10"/>
  <c r="D14" i="10"/>
  <c r="H8" i="17"/>
  <c r="L8" i="17" s="1"/>
  <c r="G8" i="5"/>
  <c r="F8" i="5"/>
  <c r="B18" i="3" l="1"/>
  <c r="D18" i="3"/>
  <c r="A25" i="3"/>
  <c r="D25" i="3" s="1"/>
  <c r="D21" i="3"/>
  <c r="A24" i="3"/>
  <c r="D24" i="3" s="1"/>
  <c r="D20" i="3"/>
  <c r="A23" i="3"/>
  <c r="D23" i="3" s="1"/>
  <c r="D19" i="3"/>
  <c r="B25" i="3"/>
  <c r="A29" i="3"/>
  <c r="B29" i="3" s="1"/>
  <c r="B24" i="3"/>
  <c r="A28" i="3"/>
  <c r="D28" i="3" s="1"/>
  <c r="B21" i="3"/>
  <c r="B20" i="3"/>
  <c r="B19" i="3"/>
  <c r="D6" i="9"/>
  <c r="E6" i="9"/>
  <c r="F6" i="9"/>
  <c r="A22" i="3"/>
  <c r="D22" i="3" s="1"/>
  <c r="B19" i="17"/>
  <c r="B22" i="17"/>
  <c r="I7" i="17"/>
  <c r="A23" i="5"/>
  <c r="B26" i="5"/>
  <c r="A30" i="5"/>
  <c r="A28" i="5"/>
  <c r="B24" i="5"/>
  <c r="B25" i="5"/>
  <c r="A29" i="5"/>
  <c r="B20" i="5"/>
  <c r="B21" i="5"/>
  <c r="B22" i="5"/>
  <c r="B32" i="11"/>
  <c r="A36" i="11"/>
  <c r="A40" i="11" s="1"/>
  <c r="B40" i="11" s="1"/>
  <c r="B28" i="11"/>
  <c r="B31" i="11"/>
  <c r="B33" i="11"/>
  <c r="A37" i="11"/>
  <c r="B34" i="11"/>
  <c r="A38" i="11"/>
  <c r="B35" i="11"/>
  <c r="A39" i="11"/>
  <c r="B29" i="11"/>
  <c r="B30" i="11"/>
  <c r="A27" i="3"/>
  <c r="D27" i="3" s="1"/>
  <c r="J24" i="11"/>
  <c r="I24" i="11"/>
  <c r="J23" i="11"/>
  <c r="I23" i="11"/>
  <c r="J22" i="11"/>
  <c r="I22" i="11"/>
  <c r="J21" i="11"/>
  <c r="I21" i="11"/>
  <c r="J20" i="11"/>
  <c r="I20" i="11"/>
  <c r="J19" i="11"/>
  <c r="I19" i="11"/>
  <c r="J18" i="11"/>
  <c r="I18" i="11"/>
  <c r="I17" i="11"/>
  <c r="B36" i="11" l="1"/>
  <c r="A44" i="11"/>
  <c r="A48" i="11" s="1"/>
  <c r="B23" i="3"/>
  <c r="G56" i="11"/>
  <c r="H56" i="11"/>
  <c r="A33" i="3"/>
  <c r="D29" i="3"/>
  <c r="B28" i="3"/>
  <c r="A32" i="3"/>
  <c r="D32" i="3" s="1"/>
  <c r="B22" i="3"/>
  <c r="A26" i="3"/>
  <c r="D26" i="3" s="1"/>
  <c r="G28" i="17"/>
  <c r="F31" i="17"/>
  <c r="G30" i="17"/>
  <c r="F30" i="17"/>
  <c r="G29" i="17"/>
  <c r="F29" i="17"/>
  <c r="F28" i="17"/>
  <c r="G31" i="17"/>
  <c r="B23" i="5"/>
  <c r="A27" i="5"/>
  <c r="A33" i="5"/>
  <c r="B29" i="5"/>
  <c r="A32" i="5"/>
  <c r="B28" i="5"/>
  <c r="B30" i="5"/>
  <c r="A34" i="5"/>
  <c r="B44" i="11"/>
  <c r="B39" i="11"/>
  <c r="A43" i="11"/>
  <c r="A42" i="11"/>
  <c r="B38" i="11"/>
  <c r="A41" i="11"/>
  <c r="B37" i="11"/>
  <c r="B27" i="3"/>
  <c r="A31" i="3"/>
  <c r="D31" i="3" s="1"/>
  <c r="K7" i="3"/>
  <c r="L6" i="3" s="1"/>
  <c r="D33" i="3" l="1"/>
  <c r="B33" i="3"/>
  <c r="A37" i="3"/>
  <c r="B32" i="3"/>
  <c r="A36" i="3"/>
  <c r="D36" i="3" s="1"/>
  <c r="A30" i="3"/>
  <c r="D30" i="3" s="1"/>
  <c r="B26" i="3"/>
  <c r="B27" i="5"/>
  <c r="A31" i="5"/>
  <c r="B33" i="5"/>
  <c r="A37" i="5"/>
  <c r="A38" i="5"/>
  <c r="B34" i="5"/>
  <c r="B32" i="5"/>
  <c r="A36" i="5"/>
  <c r="B41" i="11"/>
  <c r="A45" i="11"/>
  <c r="B42" i="11"/>
  <c r="A46" i="11"/>
  <c r="A47" i="11"/>
  <c r="B43" i="11"/>
  <c r="B48" i="11"/>
  <c r="A35" i="3"/>
  <c r="D35" i="3" s="1"/>
  <c r="B31" i="3"/>
  <c r="E7" i="9"/>
  <c r="D7" i="9"/>
  <c r="C7" i="9"/>
  <c r="F7" i="9"/>
  <c r="D52" i="10"/>
  <c r="D58" i="10"/>
  <c r="D57" i="10"/>
  <c r="D56" i="10"/>
  <c r="D55" i="10"/>
  <c r="D54" i="10"/>
  <c r="D53" i="10"/>
  <c r="D51" i="10"/>
  <c r="D50" i="10"/>
  <c r="D49" i="10"/>
  <c r="D48" i="10"/>
  <c r="D47" i="10"/>
  <c r="D46" i="10"/>
  <c r="D45" i="10"/>
  <c r="D44" i="10"/>
  <c r="D43" i="10"/>
  <c r="D42" i="10"/>
  <c r="D41" i="10"/>
  <c r="H9" i="17"/>
  <c r="K8" i="3"/>
  <c r="L7" i="3" s="1"/>
  <c r="H10" i="17"/>
  <c r="E10" i="5"/>
  <c r="K9" i="3"/>
  <c r="B38" i="5" l="1"/>
  <c r="A42" i="5"/>
  <c r="B37" i="5"/>
  <c r="A41" i="5"/>
  <c r="D37" i="3"/>
  <c r="A41" i="3"/>
  <c r="B37" i="3"/>
  <c r="B36" i="3"/>
  <c r="A40" i="3"/>
  <c r="D40" i="3" s="1"/>
  <c r="A34" i="3"/>
  <c r="D34" i="3" s="1"/>
  <c r="B30" i="3"/>
  <c r="I8" i="17"/>
  <c r="H28" i="17"/>
  <c r="B31" i="5"/>
  <c r="A35" i="5"/>
  <c r="A40" i="5"/>
  <c r="B36" i="5"/>
  <c r="B47" i="11"/>
  <c r="B46" i="11"/>
  <c r="A49" i="11"/>
  <c r="B45" i="11"/>
  <c r="I10" i="5"/>
  <c r="F10" i="5"/>
  <c r="G10" i="5"/>
  <c r="B35" i="3"/>
  <c r="A39" i="3"/>
  <c r="D39" i="3" s="1"/>
  <c r="F9" i="5"/>
  <c r="E9" i="9"/>
  <c r="C9" i="9"/>
  <c r="D9" i="9"/>
  <c r="F9" i="9"/>
  <c r="E8" i="9"/>
  <c r="D8" i="9"/>
  <c r="F8" i="9"/>
  <c r="C8" i="9"/>
  <c r="L8" i="3"/>
  <c r="I9" i="17"/>
  <c r="H11" i="17"/>
  <c r="I11" i="5"/>
  <c r="G11" i="5"/>
  <c r="F11" i="5"/>
  <c r="K10" i="3"/>
  <c r="M6" i="3" s="1"/>
  <c r="B40" i="5" l="1"/>
  <c r="A44" i="5"/>
  <c r="D41" i="3"/>
  <c r="B41" i="3"/>
  <c r="A45" i="3"/>
  <c r="B41" i="5"/>
  <c r="A45" i="5"/>
  <c r="B42" i="5"/>
  <c r="A46" i="5"/>
  <c r="A44" i="3"/>
  <c r="D44" i="3" s="1"/>
  <c r="B40" i="3"/>
  <c r="B34" i="3"/>
  <c r="A38" i="3"/>
  <c r="D38" i="3" s="1"/>
  <c r="L11" i="17"/>
  <c r="J7" i="17"/>
  <c r="I10" i="17"/>
  <c r="A39" i="5"/>
  <c r="B35" i="5"/>
  <c r="B49" i="11"/>
  <c r="A43" i="3"/>
  <c r="D43" i="3" s="1"/>
  <c r="B39" i="3"/>
  <c r="F10" i="9"/>
  <c r="C10" i="9"/>
  <c r="E10" i="9"/>
  <c r="D10" i="9"/>
  <c r="L9" i="3"/>
  <c r="H12" i="17"/>
  <c r="I12" i="5"/>
  <c r="G12" i="5"/>
  <c r="F12" i="5"/>
  <c r="G58" i="11"/>
  <c r="K11" i="3"/>
  <c r="M7" i="3" s="1"/>
  <c r="I94" i="11" l="1"/>
  <c r="J94" i="11"/>
  <c r="I95" i="11"/>
  <c r="J95" i="11"/>
  <c r="H99" i="11"/>
  <c r="G99" i="11"/>
  <c r="F99" i="11"/>
  <c r="E99" i="11"/>
  <c r="H98" i="11"/>
  <c r="G98" i="11"/>
  <c r="F98" i="11"/>
  <c r="E98" i="11"/>
  <c r="G97" i="11"/>
  <c r="F97" i="11"/>
  <c r="E97" i="11"/>
  <c r="H96" i="11"/>
  <c r="G96" i="11"/>
  <c r="F96" i="11"/>
  <c r="E96" i="11"/>
  <c r="H95" i="11"/>
  <c r="G95" i="11"/>
  <c r="F95" i="11"/>
  <c r="E95" i="11"/>
  <c r="H94" i="11"/>
  <c r="G94" i="11"/>
  <c r="F94" i="11"/>
  <c r="E94" i="11"/>
  <c r="B39" i="5"/>
  <c r="A43" i="5"/>
  <c r="B46" i="5"/>
  <c r="A50" i="5"/>
  <c r="B45" i="5"/>
  <c r="A49" i="5"/>
  <c r="D45" i="3"/>
  <c r="A49" i="3"/>
  <c r="B45" i="3"/>
  <c r="B44" i="5"/>
  <c r="A48" i="5"/>
  <c r="A48" i="3"/>
  <c r="D48" i="3" s="1"/>
  <c r="B44" i="3"/>
  <c r="A42" i="3"/>
  <c r="D42" i="3" s="1"/>
  <c r="B38" i="3"/>
  <c r="A47" i="3"/>
  <c r="D47" i="3" s="1"/>
  <c r="B43" i="3"/>
  <c r="I11" i="17"/>
  <c r="J8" i="17"/>
  <c r="C11" i="9"/>
  <c r="D11" i="9"/>
  <c r="F11" i="9"/>
  <c r="E11" i="9"/>
  <c r="L10" i="3"/>
  <c r="L12" i="17"/>
  <c r="H58" i="11"/>
  <c r="F58" i="11"/>
  <c r="E58" i="11"/>
  <c r="B48" i="5" l="1"/>
  <c r="A52" i="5"/>
  <c r="D49" i="3"/>
  <c r="B49" i="3"/>
  <c r="A53" i="3"/>
  <c r="B49" i="5"/>
  <c r="A53" i="5"/>
  <c r="B53" i="5" s="1"/>
  <c r="A54" i="5"/>
  <c r="B54" i="5" s="1"/>
  <c r="B50" i="5"/>
  <c r="B43" i="5"/>
  <c r="A47" i="5"/>
  <c r="A52" i="3"/>
  <c r="D52" i="3" s="1"/>
  <c r="B48" i="3"/>
  <c r="B42" i="3"/>
  <c r="A46" i="3"/>
  <c r="D46" i="3" s="1"/>
  <c r="A51" i="3"/>
  <c r="D51" i="3" s="1"/>
  <c r="B47" i="3"/>
  <c r="G65" i="3"/>
  <c r="K65" i="3" s="1"/>
  <c r="D65" i="9" s="1"/>
  <c r="G66" i="3"/>
  <c r="K66" i="3" s="1"/>
  <c r="G67" i="3"/>
  <c r="K67" i="3" s="1"/>
  <c r="D67" i="9" s="1"/>
  <c r="G68" i="3"/>
  <c r="K68" i="3" s="1"/>
  <c r="G69" i="3"/>
  <c r="K69" i="3" s="1"/>
  <c r="D69" i="9" s="1"/>
  <c r="G70" i="3"/>
  <c r="K70" i="3" s="1"/>
  <c r="D70" i="9" s="1"/>
  <c r="G71" i="3"/>
  <c r="K71" i="3" s="1"/>
  <c r="G72" i="3"/>
  <c r="K72" i="3" s="1"/>
  <c r="D72" i="9" s="1"/>
  <c r="G73" i="3"/>
  <c r="K73" i="3" s="1"/>
  <c r="G74" i="3"/>
  <c r="K74" i="3" s="1"/>
  <c r="C74" i="9" s="1"/>
  <c r="G75" i="3"/>
  <c r="G76" i="3"/>
  <c r="K76" i="3" s="1"/>
  <c r="G77" i="3"/>
  <c r="G78" i="3"/>
  <c r="G79" i="3"/>
  <c r="K79" i="3" s="1"/>
  <c r="C79" i="9" s="1"/>
  <c r="G80" i="3"/>
  <c r="K80" i="3" s="1"/>
  <c r="G81" i="3"/>
  <c r="K81" i="3" s="1"/>
  <c r="D81" i="9" s="1"/>
  <c r="H13" i="3"/>
  <c r="H14" i="3"/>
  <c r="H15" i="3"/>
  <c r="G15" i="3" s="1"/>
  <c r="H16" i="3"/>
  <c r="H17" i="3"/>
  <c r="H30" i="3"/>
  <c r="H31" i="3"/>
  <c r="G31" i="3" s="1"/>
  <c r="H32" i="3"/>
  <c r="H33" i="3"/>
  <c r="G33" i="3" s="1"/>
  <c r="I34" i="5" s="1"/>
  <c r="H34" i="3"/>
  <c r="H35" i="3"/>
  <c r="G35" i="3" s="1"/>
  <c r="H36" i="3"/>
  <c r="H37" i="3"/>
  <c r="G37" i="3" s="1"/>
  <c r="H38" i="3"/>
  <c r="G38" i="3" s="1"/>
  <c r="I39" i="5" s="1"/>
  <c r="H39" i="3"/>
  <c r="G39" i="3" s="1"/>
  <c r="H40" i="3"/>
  <c r="H41" i="3"/>
  <c r="G41" i="3" s="1"/>
  <c r="I42" i="5" s="1"/>
  <c r="H42" i="3"/>
  <c r="G42" i="3" s="1"/>
  <c r="H43" i="3"/>
  <c r="H44" i="3"/>
  <c r="G44" i="3" s="1"/>
  <c r="H45" i="3"/>
  <c r="H46" i="3"/>
  <c r="G46" i="3" s="1"/>
  <c r="H47" i="3"/>
  <c r="G47" i="3" s="1"/>
  <c r="H48" i="3"/>
  <c r="G48" i="3" s="1"/>
  <c r="H49" i="3"/>
  <c r="G49" i="3" s="1"/>
  <c r="I50" i="5" s="1"/>
  <c r="H50" i="3"/>
  <c r="G50" i="3" s="1"/>
  <c r="H51" i="3"/>
  <c r="G51" i="3" s="1"/>
  <c r="H52" i="3"/>
  <c r="G52" i="3" s="1"/>
  <c r="H53" i="3"/>
  <c r="G53" i="3" s="1"/>
  <c r="H54" i="3"/>
  <c r="G54" i="3" s="1"/>
  <c r="I55" i="5" s="1"/>
  <c r="H55" i="3"/>
  <c r="G55" i="3" s="1"/>
  <c r="H56" i="3"/>
  <c r="G56" i="3" s="1"/>
  <c r="H57" i="3"/>
  <c r="G57" i="3" s="1"/>
  <c r="K57" i="3" s="1"/>
  <c r="D57" i="9" s="1"/>
  <c r="H58" i="3"/>
  <c r="G58" i="3" s="1"/>
  <c r="H59" i="3"/>
  <c r="H60" i="3"/>
  <c r="G60" i="3" s="1"/>
  <c r="G63" i="3"/>
  <c r="K63" i="3" s="1"/>
  <c r="D63" i="9" s="1"/>
  <c r="G64" i="3"/>
  <c r="K64" i="3" s="1"/>
  <c r="H12" i="3"/>
  <c r="H95" i="3" l="1"/>
  <c r="G16" i="3"/>
  <c r="K16" i="3" s="1"/>
  <c r="D16" i="9" s="1"/>
  <c r="B47" i="5"/>
  <c r="A51" i="5"/>
  <c r="D53" i="3"/>
  <c r="A57" i="3"/>
  <c r="B53" i="3"/>
  <c r="A56" i="5"/>
  <c r="B56" i="5" s="1"/>
  <c r="B52" i="5"/>
  <c r="B52" i="3"/>
  <c r="A56" i="3"/>
  <c r="D56" i="3" s="1"/>
  <c r="A50" i="3"/>
  <c r="D50" i="3" s="1"/>
  <c r="B46" i="3"/>
  <c r="G14" i="3"/>
  <c r="B51" i="3"/>
  <c r="A55" i="3"/>
  <c r="D55" i="3" s="1"/>
  <c r="G17" i="3"/>
  <c r="I18" i="5" s="1"/>
  <c r="G36" i="3"/>
  <c r="K36" i="3" s="1"/>
  <c r="C36" i="9" s="1"/>
  <c r="G30" i="3"/>
  <c r="G34" i="3"/>
  <c r="F14" i="10"/>
  <c r="C68" i="9"/>
  <c r="G62" i="3"/>
  <c r="K62" i="3" s="1"/>
  <c r="D62" i="9" s="1"/>
  <c r="K48" i="3"/>
  <c r="C48" i="9" s="1"/>
  <c r="I49" i="5"/>
  <c r="I56" i="5"/>
  <c r="K55" i="3"/>
  <c r="D55" i="9" s="1"/>
  <c r="I48" i="5"/>
  <c r="K47" i="3"/>
  <c r="C47" i="9" s="1"/>
  <c r="K39" i="3"/>
  <c r="D39" i="9" s="1"/>
  <c r="I40" i="5"/>
  <c r="I32" i="5"/>
  <c r="K31" i="3"/>
  <c r="D31" i="9" s="1"/>
  <c r="K15" i="3"/>
  <c r="I16" i="5"/>
  <c r="I36" i="5"/>
  <c r="K35" i="3"/>
  <c r="C35" i="9" s="1"/>
  <c r="K56" i="3"/>
  <c r="C56" i="9" s="1"/>
  <c r="I54" i="5"/>
  <c r="K53" i="3"/>
  <c r="C53" i="9" s="1"/>
  <c r="K60" i="3"/>
  <c r="D60" i="9" s="1"/>
  <c r="I53" i="5"/>
  <c r="K52" i="3"/>
  <c r="C52" i="9" s="1"/>
  <c r="I45" i="5"/>
  <c r="K44" i="3"/>
  <c r="C44" i="9" s="1"/>
  <c r="D73" i="9"/>
  <c r="C73" i="9"/>
  <c r="I52" i="5"/>
  <c r="K51" i="3"/>
  <c r="C51" i="9" s="1"/>
  <c r="K58" i="3"/>
  <c r="C58" i="9" s="1"/>
  <c r="I51" i="5"/>
  <c r="K50" i="3"/>
  <c r="C50" i="9" s="1"/>
  <c r="I43" i="5"/>
  <c r="K42" i="3"/>
  <c r="C42" i="9" s="1"/>
  <c r="I38" i="5"/>
  <c r="K37" i="3"/>
  <c r="D37" i="9" s="1"/>
  <c r="G45" i="3"/>
  <c r="K38" i="3"/>
  <c r="D38" i="9" s="1"/>
  <c r="G61" i="3"/>
  <c r="C69" i="9"/>
  <c r="K78" i="3"/>
  <c r="C78" i="9" s="1"/>
  <c r="K54" i="3"/>
  <c r="C54" i="9" s="1"/>
  <c r="K46" i="3"/>
  <c r="C46" i="9" s="1"/>
  <c r="C67" i="9"/>
  <c r="K77" i="3"/>
  <c r="D77" i="9" s="1"/>
  <c r="I47" i="5"/>
  <c r="G59" i="3"/>
  <c r="G43" i="3"/>
  <c r="C65" i="9"/>
  <c r="C81" i="9"/>
  <c r="C66" i="9"/>
  <c r="K75" i="3"/>
  <c r="D75" i="9" s="1"/>
  <c r="G40" i="3"/>
  <c r="G32" i="3"/>
  <c r="C57" i="9"/>
  <c r="K49" i="3"/>
  <c r="D49" i="9" s="1"/>
  <c r="K41" i="3"/>
  <c r="D41" i="9" s="1"/>
  <c r="K33" i="3"/>
  <c r="D33" i="9" s="1"/>
  <c r="C63" i="9"/>
  <c r="C72" i="9"/>
  <c r="C71" i="9"/>
  <c r="C76" i="9"/>
  <c r="D71" i="9"/>
  <c r="D79" i="9"/>
  <c r="C80" i="9"/>
  <c r="C70" i="9"/>
  <c r="D64" i="9"/>
  <c r="C64" i="9"/>
  <c r="D80" i="9"/>
  <c r="D76" i="9"/>
  <c r="D68" i="9"/>
  <c r="D74" i="9"/>
  <c r="D66" i="9"/>
  <c r="I17" i="5" l="1"/>
  <c r="D57" i="3"/>
  <c r="A61" i="3"/>
  <c r="B57" i="3"/>
  <c r="A55" i="5"/>
  <c r="B55" i="5" s="1"/>
  <c r="B51" i="5"/>
  <c r="E66" i="5"/>
  <c r="E68" i="5"/>
  <c r="E67" i="5"/>
  <c r="B56" i="3"/>
  <c r="A60" i="3"/>
  <c r="D60" i="3" s="1"/>
  <c r="K30" i="3"/>
  <c r="C30" i="9" s="1"/>
  <c r="B50" i="3"/>
  <c r="A54" i="3"/>
  <c r="D54" i="3" s="1"/>
  <c r="I37" i="5"/>
  <c r="K17" i="3"/>
  <c r="C17" i="9" s="1"/>
  <c r="B55" i="3"/>
  <c r="A59" i="3"/>
  <c r="D59" i="3" s="1"/>
  <c r="D78" i="9"/>
  <c r="K12" i="3"/>
  <c r="I13" i="5"/>
  <c r="I35" i="5"/>
  <c r="K14" i="3"/>
  <c r="I31" i="5"/>
  <c r="I15" i="5"/>
  <c r="K34" i="3"/>
  <c r="C34" i="9" s="1"/>
  <c r="C62" i="9"/>
  <c r="D54" i="9"/>
  <c r="D51" i="9"/>
  <c r="D53" i="9"/>
  <c r="D56" i="9"/>
  <c r="D52" i="9"/>
  <c r="D48" i="9"/>
  <c r="D58" i="9"/>
  <c r="D42" i="9"/>
  <c r="C16" i="9"/>
  <c r="D47" i="9"/>
  <c r="C55" i="9"/>
  <c r="C15" i="9"/>
  <c r="M11" i="3"/>
  <c r="C37" i="9"/>
  <c r="D44" i="9"/>
  <c r="C38" i="9"/>
  <c r="D36" i="9"/>
  <c r="C31" i="9"/>
  <c r="D50" i="9"/>
  <c r="D46" i="9"/>
  <c r="D15" i="9"/>
  <c r="C49" i="9"/>
  <c r="K59" i="3"/>
  <c r="D59" i="9" s="1"/>
  <c r="I46" i="5"/>
  <c r="K45" i="3"/>
  <c r="D45" i="9" s="1"/>
  <c r="C60" i="9"/>
  <c r="I44" i="5"/>
  <c r="K43" i="3"/>
  <c r="D43" i="9" s="1"/>
  <c r="K32" i="3"/>
  <c r="I33" i="5"/>
  <c r="K61" i="3"/>
  <c r="D61" i="9" s="1"/>
  <c r="I14" i="5"/>
  <c r="K13" i="3"/>
  <c r="C39" i="9"/>
  <c r="K40" i="3"/>
  <c r="I41" i="5"/>
  <c r="D35" i="9"/>
  <c r="C75" i="9"/>
  <c r="C33" i="9"/>
  <c r="C41" i="9"/>
  <c r="C77" i="9"/>
  <c r="D30" i="9" l="1"/>
  <c r="F66" i="5"/>
  <c r="F67" i="5"/>
  <c r="D61" i="3"/>
  <c r="B61" i="3"/>
  <c r="A65" i="3"/>
  <c r="E30" i="9"/>
  <c r="B60" i="3"/>
  <c r="A64" i="3"/>
  <c r="D64" i="3" s="1"/>
  <c r="D17" i="9"/>
  <c r="A58" i="3"/>
  <c r="D58" i="3" s="1"/>
  <c r="B54" i="3"/>
  <c r="A63" i="3"/>
  <c r="D63" i="3" s="1"/>
  <c r="B59" i="3"/>
  <c r="F13" i="9"/>
  <c r="E13" i="9"/>
  <c r="C13" i="9"/>
  <c r="D13" i="9"/>
  <c r="F12" i="9"/>
  <c r="C12" i="9"/>
  <c r="E12" i="9"/>
  <c r="D12" i="9"/>
  <c r="M12" i="3"/>
  <c r="L11" i="3"/>
  <c r="M8" i="3"/>
  <c r="D14" i="9"/>
  <c r="M10" i="3"/>
  <c r="M9" i="3"/>
  <c r="C14" i="9"/>
  <c r="D34" i="9"/>
  <c r="C45" i="9"/>
  <c r="C59" i="9"/>
  <c r="C43" i="9"/>
  <c r="C32" i="9"/>
  <c r="D32" i="9"/>
  <c r="C61" i="9"/>
  <c r="C40" i="9"/>
  <c r="D40" i="9"/>
  <c r="L12" i="3"/>
  <c r="D65" i="3" l="1"/>
  <c r="A69" i="3"/>
  <c r="B65" i="3"/>
  <c r="A68" i="3"/>
  <c r="D68" i="3" s="1"/>
  <c r="B64" i="3"/>
  <c r="B58" i="3"/>
  <c r="A62" i="3"/>
  <c r="D62" i="3" s="1"/>
  <c r="B63" i="3"/>
  <c r="A67" i="3"/>
  <c r="D67" i="3" s="1"/>
  <c r="H13" i="17"/>
  <c r="G13" i="5"/>
  <c r="F13" i="5"/>
  <c r="D69" i="3" l="1"/>
  <c r="B69" i="3"/>
  <c r="A73" i="3"/>
  <c r="A72" i="3"/>
  <c r="D72" i="3" s="1"/>
  <c r="B68" i="3"/>
  <c r="A66" i="3"/>
  <c r="D66" i="3" s="1"/>
  <c r="B62" i="3"/>
  <c r="B67" i="3"/>
  <c r="A71" i="3"/>
  <c r="D71" i="3" s="1"/>
  <c r="I12" i="17"/>
  <c r="J9" i="17"/>
  <c r="L13" i="17"/>
  <c r="H14" i="17"/>
  <c r="G14" i="5"/>
  <c r="F14" i="5"/>
  <c r="G60" i="11"/>
  <c r="D73" i="3" l="1"/>
  <c r="A77" i="3"/>
  <c r="B73" i="3"/>
  <c r="A76" i="3"/>
  <c r="D76" i="3" s="1"/>
  <c r="B72" i="3"/>
  <c r="B66" i="3"/>
  <c r="A70" i="3"/>
  <c r="D70" i="3" s="1"/>
  <c r="L14" i="17"/>
  <c r="J10" i="17"/>
  <c r="A75" i="3"/>
  <c r="D75" i="3" s="1"/>
  <c r="B71" i="3"/>
  <c r="I13" i="17"/>
  <c r="E60" i="11"/>
  <c r="H60" i="11"/>
  <c r="F60" i="11"/>
  <c r="D77" i="3" l="1"/>
  <c r="B77" i="3"/>
  <c r="A81" i="3"/>
  <c r="A80" i="3"/>
  <c r="B76" i="3"/>
  <c r="B70" i="3"/>
  <c r="A74" i="3"/>
  <c r="D74" i="3" s="1"/>
  <c r="B75" i="3"/>
  <c r="A79" i="3"/>
  <c r="H15" i="17"/>
  <c r="F15" i="5"/>
  <c r="E61" i="11"/>
  <c r="K24" i="11"/>
  <c r="F15" i="10"/>
  <c r="F16" i="10"/>
  <c r="F17" i="10"/>
  <c r="F19" i="10"/>
  <c r="F20" i="10"/>
  <c r="F21" i="10"/>
  <c r="F22" i="10"/>
  <c r="F23" i="10"/>
  <c r="F24" i="10"/>
  <c r="F25" i="10"/>
  <c r="F26" i="10"/>
  <c r="F27" i="10"/>
  <c r="F28" i="10"/>
  <c r="F29" i="10"/>
  <c r="F30" i="10"/>
  <c r="F31" i="10"/>
  <c r="F32" i="10"/>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15" i="5"/>
  <c r="K25" i="11"/>
  <c r="K26" i="11"/>
  <c r="K27" i="11"/>
  <c r="K28" i="11"/>
  <c r="K29" i="11"/>
  <c r="K30" i="11"/>
  <c r="K31" i="11"/>
  <c r="K32" i="11"/>
  <c r="K33" i="11"/>
  <c r="K34" i="11"/>
  <c r="K35" i="11"/>
  <c r="K36" i="11"/>
  <c r="K37" i="11"/>
  <c r="K38" i="11"/>
  <c r="K39" i="11"/>
  <c r="K40" i="11"/>
  <c r="K41" i="11"/>
  <c r="K42" i="11"/>
  <c r="K43" i="11"/>
  <c r="K44" i="11"/>
  <c r="K45" i="11"/>
  <c r="K46" i="11"/>
  <c r="K47" i="11"/>
  <c r="K48" i="11"/>
  <c r="K49" i="11"/>
  <c r="G14"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15" i="9"/>
  <c r="G16" i="9"/>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H16" i="17"/>
  <c r="F16" i="5"/>
  <c r="J37" i="11"/>
  <c r="E74" i="11" s="1"/>
  <c r="J33" i="11"/>
  <c r="J31" i="11"/>
  <c r="J32" i="11"/>
  <c r="H29" i="11"/>
  <c r="H97" i="11" s="1"/>
  <c r="I25" i="11"/>
  <c r="E15" i="9"/>
  <c r="H19" i="17"/>
  <c r="H20" i="17"/>
  <c r="H21" i="17"/>
  <c r="H22" i="17"/>
  <c r="H29" i="17" s="1"/>
  <c r="H17" i="17"/>
  <c r="H31" i="17" l="1"/>
  <c r="B79" i="3"/>
  <c r="D79" i="3"/>
  <c r="B80" i="3"/>
  <c r="D80" i="3"/>
  <c r="B81" i="3"/>
  <c r="D81" i="3"/>
  <c r="B74" i="3"/>
  <c r="A78" i="3"/>
  <c r="I28" i="17"/>
  <c r="L15" i="17"/>
  <c r="J11" i="17"/>
  <c r="L16" i="17"/>
  <c r="J12" i="17"/>
  <c r="L17" i="17"/>
  <c r="J13" i="17"/>
  <c r="I14" i="17"/>
  <c r="F61" i="11"/>
  <c r="G61" i="11"/>
  <c r="H61" i="11"/>
  <c r="E14" i="9"/>
  <c r="L14" i="3"/>
  <c r="L13" i="3"/>
  <c r="F14" i="9"/>
  <c r="I15" i="17"/>
  <c r="J15" i="17"/>
  <c r="J16" i="17"/>
  <c r="I16" i="17"/>
  <c r="J25" i="11"/>
  <c r="F15" i="9"/>
  <c r="I19" i="17"/>
  <c r="J17" i="17"/>
  <c r="I21" i="17"/>
  <c r="I20" i="17"/>
  <c r="B78" i="3" l="1"/>
  <c r="D78" i="3"/>
  <c r="I88" i="3"/>
  <c r="H94" i="3"/>
  <c r="J92" i="3"/>
  <c r="J90" i="3"/>
  <c r="I90" i="3"/>
  <c r="I91" i="3"/>
  <c r="J95" i="3"/>
  <c r="G90" i="3"/>
  <c r="I89" i="3"/>
  <c r="H89" i="3"/>
  <c r="J93" i="3"/>
  <c r="J91" i="3"/>
  <c r="G88" i="3"/>
  <c r="G95" i="3"/>
  <c r="J88" i="3"/>
  <c r="I95" i="3"/>
  <c r="I92" i="3"/>
  <c r="I93" i="3"/>
  <c r="G89" i="3"/>
  <c r="G94" i="3"/>
  <c r="H88" i="3"/>
  <c r="H62" i="11"/>
  <c r="E62" i="11"/>
  <c r="G62" i="11"/>
  <c r="F62" i="11"/>
  <c r="I32" i="11"/>
  <c r="I26" i="11"/>
  <c r="F17" i="5"/>
  <c r="J26" i="11"/>
  <c r="J94" i="3" l="1"/>
  <c r="I94" i="3"/>
  <c r="J89" i="3"/>
  <c r="K89" i="3" s="1"/>
  <c r="E88" i="9" s="1"/>
  <c r="H90" i="3"/>
  <c r="K90" i="3" s="1"/>
  <c r="F89" i="9" s="1"/>
  <c r="K94" i="3"/>
  <c r="C93" i="9" s="1"/>
  <c r="I67" i="5"/>
  <c r="L29" i="17"/>
  <c r="L28" i="17"/>
  <c r="I66" i="5"/>
  <c r="K88" i="3"/>
  <c r="E87" i="9" s="1"/>
  <c r="K95" i="3"/>
  <c r="H63" i="11"/>
  <c r="E63" i="11"/>
  <c r="F16" i="9"/>
  <c r="L15" i="3"/>
  <c r="E16" i="9"/>
  <c r="F63" i="11"/>
  <c r="G63" i="11"/>
  <c r="I68" i="5" l="1"/>
  <c r="C87" i="9"/>
  <c r="L94" i="3"/>
  <c r="L89" i="3"/>
  <c r="D89" i="9"/>
  <c r="C89" i="9"/>
  <c r="E89" i="9"/>
  <c r="D88" i="9"/>
  <c r="F88" i="9"/>
  <c r="D87" i="9"/>
  <c r="F87" i="9"/>
  <c r="D93" i="9"/>
  <c r="E93" i="9"/>
  <c r="F93" i="9"/>
  <c r="L88" i="3"/>
  <c r="C88" i="9"/>
  <c r="J30" i="11"/>
  <c r="J27" i="11" l="1"/>
  <c r="J96" i="11" s="1"/>
  <c r="H18" i="17"/>
  <c r="I27" i="11"/>
  <c r="I96" i="11" s="1"/>
  <c r="M13" i="3"/>
  <c r="E19" i="5"/>
  <c r="E20" i="5"/>
  <c r="F105" i="11" l="1"/>
  <c r="E105" i="11"/>
  <c r="G105" i="11"/>
  <c r="H105" i="11"/>
  <c r="L18" i="17"/>
  <c r="H30" i="17"/>
  <c r="L30" i="17" s="1"/>
  <c r="G16" i="5"/>
  <c r="H19" i="3"/>
  <c r="G19" i="3" s="1"/>
  <c r="I20" i="5" s="1"/>
  <c r="H18" i="3"/>
  <c r="G15" i="5"/>
  <c r="J14" i="17"/>
  <c r="E64" i="11"/>
  <c r="J18" i="17"/>
  <c r="I18" i="17"/>
  <c r="I17" i="17"/>
  <c r="E17" i="9"/>
  <c r="L16" i="3"/>
  <c r="F18" i="5"/>
  <c r="F17" i="9"/>
  <c r="G64" i="11"/>
  <c r="F64" i="11"/>
  <c r="H64" i="11"/>
  <c r="I30" i="17" l="1"/>
  <c r="I29" i="17"/>
  <c r="G18" i="3"/>
  <c r="L20" i="17"/>
  <c r="K19" i="3"/>
  <c r="D19" i="9" s="1"/>
  <c r="F19" i="5"/>
  <c r="J28" i="11"/>
  <c r="I28" i="11"/>
  <c r="C19" i="9" l="1"/>
  <c r="K18" i="3"/>
  <c r="L19" i="17"/>
  <c r="I19" i="5"/>
  <c r="H65" i="11"/>
  <c r="E65" i="11"/>
  <c r="G65" i="11"/>
  <c r="F65" i="11"/>
  <c r="J29" i="11"/>
  <c r="I29" i="11"/>
  <c r="H66" i="11" l="1"/>
  <c r="J97" i="11"/>
  <c r="F18" i="9"/>
  <c r="E18" i="9"/>
  <c r="M14" i="3"/>
  <c r="L17" i="3"/>
  <c r="C18" i="9"/>
  <c r="D18" i="9"/>
  <c r="L18" i="3"/>
  <c r="M15" i="3"/>
  <c r="E19" i="9"/>
  <c r="F66" i="11"/>
  <c r="E66" i="11"/>
  <c r="G66" i="11"/>
  <c r="F19" i="9"/>
  <c r="E106" i="11" l="1"/>
  <c r="F106" i="11"/>
  <c r="G106" i="11"/>
  <c r="H106" i="11"/>
  <c r="E22" i="5"/>
  <c r="E23" i="5"/>
  <c r="E24" i="5"/>
  <c r="E25" i="5"/>
  <c r="E26" i="5"/>
  <c r="H25" i="3" s="1"/>
  <c r="G25" i="3" s="1"/>
  <c r="E27" i="5"/>
  <c r="E28" i="5"/>
  <c r="E29" i="5"/>
  <c r="E30" i="5"/>
  <c r="E21" i="5"/>
  <c r="E69" i="5" s="1"/>
  <c r="E67" i="11"/>
  <c r="I30" i="11"/>
  <c r="I31" i="11"/>
  <c r="I97" i="11" l="1"/>
  <c r="F68" i="5"/>
  <c r="E71" i="5"/>
  <c r="E70" i="5"/>
  <c r="H22" i="3"/>
  <c r="H27" i="3"/>
  <c r="G27" i="3" s="1"/>
  <c r="I28" i="5" s="1"/>
  <c r="H28" i="3"/>
  <c r="H20" i="3"/>
  <c r="H29" i="3"/>
  <c r="G29" i="3" s="1"/>
  <c r="I30" i="5" s="1"/>
  <c r="H21" i="3"/>
  <c r="G21" i="3" s="1"/>
  <c r="I22" i="5" s="1"/>
  <c r="H26" i="3"/>
  <c r="I26" i="5"/>
  <c r="K25" i="3"/>
  <c r="D25" i="9" s="1"/>
  <c r="H24" i="3"/>
  <c r="G20" i="5"/>
  <c r="H23" i="3"/>
  <c r="G23" i="3" s="1"/>
  <c r="G18" i="5"/>
  <c r="G17" i="5"/>
  <c r="G19" i="5"/>
  <c r="F20" i="5"/>
  <c r="G67" i="11"/>
  <c r="H67" i="11"/>
  <c r="F67" i="11"/>
  <c r="F21" i="5"/>
  <c r="G21" i="5"/>
  <c r="F70" i="5" l="1"/>
  <c r="F69" i="5"/>
  <c r="H93" i="3"/>
  <c r="H91" i="3"/>
  <c r="H92" i="3"/>
  <c r="G22" i="3"/>
  <c r="C25" i="9"/>
  <c r="K21" i="3"/>
  <c r="D21" i="9" s="1"/>
  <c r="L22" i="17"/>
  <c r="G28" i="3"/>
  <c r="K23" i="3"/>
  <c r="D23" i="9" s="1"/>
  <c r="K27" i="3"/>
  <c r="D27" i="9" s="1"/>
  <c r="G24" i="3"/>
  <c r="G26" i="3"/>
  <c r="K29" i="3"/>
  <c r="D29" i="9" s="1"/>
  <c r="I24" i="5"/>
  <c r="G20" i="3"/>
  <c r="F25" i="9"/>
  <c r="G91" i="3" l="1"/>
  <c r="K91" i="3" s="1"/>
  <c r="C90" i="9" s="1"/>
  <c r="G93" i="3"/>
  <c r="I71" i="5" s="1"/>
  <c r="K22" i="3"/>
  <c r="D22" i="9" s="1"/>
  <c r="G92" i="3"/>
  <c r="I70" i="5" s="1"/>
  <c r="I23" i="5"/>
  <c r="C27" i="9"/>
  <c r="C21" i="9"/>
  <c r="C23" i="9"/>
  <c r="K26" i="3"/>
  <c r="I27" i="5"/>
  <c r="K28" i="3"/>
  <c r="D28" i="9" s="1"/>
  <c r="I29" i="5"/>
  <c r="M19" i="3"/>
  <c r="L21" i="17"/>
  <c r="K20" i="3"/>
  <c r="D20" i="9" s="1"/>
  <c r="I21" i="5"/>
  <c r="K24" i="3"/>
  <c r="D24" i="9" s="1"/>
  <c r="I25" i="5"/>
  <c r="C29" i="9"/>
  <c r="F23" i="9"/>
  <c r="E23" i="9"/>
  <c r="F27" i="9"/>
  <c r="E27" i="9"/>
  <c r="M17" i="3"/>
  <c r="K93" i="3" l="1"/>
  <c r="L93" i="3" s="1"/>
  <c r="L31" i="17"/>
  <c r="I69" i="5"/>
  <c r="C22" i="9"/>
  <c r="M18" i="3"/>
  <c r="K92" i="3"/>
  <c r="C91" i="9" s="1"/>
  <c r="F90" i="9"/>
  <c r="E90" i="9"/>
  <c r="L90" i="3"/>
  <c r="D90" i="9"/>
  <c r="M16" i="3"/>
  <c r="C28" i="9"/>
  <c r="M20" i="3"/>
  <c r="E20" i="9"/>
  <c r="C20" i="9"/>
  <c r="C26" i="9"/>
  <c r="F26" i="9"/>
  <c r="D26" i="9"/>
  <c r="F20" i="9"/>
  <c r="L19" i="3"/>
  <c r="C24" i="9"/>
  <c r="E21" i="9"/>
  <c r="F21" i="9"/>
  <c r="L20" i="3"/>
  <c r="G22" i="5"/>
  <c r="F22" i="5"/>
  <c r="J39" i="11"/>
  <c r="J38" i="11"/>
  <c r="J35" i="11"/>
  <c r="E72" i="11" s="1"/>
  <c r="J34" i="11"/>
  <c r="J98" i="11" s="1"/>
  <c r="H68" i="11"/>
  <c r="C92" i="9" l="1"/>
  <c r="D92" i="9"/>
  <c r="E92" i="9"/>
  <c r="F92" i="9"/>
  <c r="E107" i="11"/>
  <c r="F107" i="11"/>
  <c r="G107" i="11"/>
  <c r="H107" i="11"/>
  <c r="L91" i="3"/>
  <c r="F91" i="9"/>
  <c r="E91" i="9"/>
  <c r="L92" i="3"/>
  <c r="D91" i="9"/>
  <c r="G68" i="11"/>
  <c r="F68" i="11"/>
  <c r="E68" i="11"/>
  <c r="G23" i="5"/>
  <c r="F23" i="5"/>
  <c r="H69" i="11"/>
  <c r="F22" i="9"/>
  <c r="I33" i="11"/>
  <c r="E70" i="11" l="1"/>
  <c r="F69" i="11"/>
  <c r="L22" i="3"/>
  <c r="E22" i="9"/>
  <c r="E69" i="11"/>
  <c r="G69" i="11"/>
  <c r="G70" i="11"/>
  <c r="H70" i="11"/>
  <c r="F70" i="11"/>
  <c r="F24" i="5"/>
  <c r="G24" i="5"/>
  <c r="G25" i="5"/>
  <c r="F25" i="5"/>
  <c r="I34" i="11"/>
  <c r="L23" i="3"/>
  <c r="H71" i="11" l="1"/>
  <c r="G71" i="11"/>
  <c r="F71" i="11"/>
  <c r="E71" i="11"/>
  <c r="E24" i="9"/>
  <c r="F24" i="9"/>
  <c r="I39" i="11"/>
  <c r="F30" i="5" l="1"/>
  <c r="G26" i="5" l="1"/>
  <c r="F26" i="5"/>
  <c r="I35" i="11"/>
  <c r="I98" i="11" s="1"/>
  <c r="E25" i="9"/>
  <c r="H72" i="11" l="1"/>
  <c r="G72" i="11"/>
  <c r="F72" i="11"/>
  <c r="L24" i="3"/>
  <c r="I36" i="11" l="1"/>
  <c r="J36" i="11"/>
  <c r="J99" i="11" s="1"/>
  <c r="E108" i="11" l="1"/>
  <c r="F108" i="11"/>
  <c r="G108" i="11"/>
  <c r="H108" i="11"/>
  <c r="E73" i="11"/>
  <c r="L25" i="3"/>
  <c r="M22" i="3"/>
  <c r="H73" i="11"/>
  <c r="G73" i="11"/>
  <c r="F73" i="11"/>
  <c r="E26" i="9"/>
  <c r="G27" i="5"/>
  <c r="F27" i="5"/>
  <c r="I38" i="11"/>
  <c r="I37" i="11"/>
  <c r="M23" i="3"/>
  <c r="I99" i="11" l="1"/>
  <c r="F28" i="9"/>
  <c r="E28" i="9"/>
  <c r="M25" i="3"/>
  <c r="E29" i="9"/>
  <c r="F29" i="9"/>
  <c r="F74" i="11"/>
  <c r="G74" i="11"/>
  <c r="M28" i="3"/>
  <c r="M24" i="3"/>
  <c r="M29" i="3"/>
  <c r="L28" i="3"/>
  <c r="L27" i="3"/>
  <c r="L26" i="3"/>
  <c r="M27" i="3"/>
  <c r="F28" i="5"/>
  <c r="F29" i="5"/>
  <c r="G28" i="5"/>
  <c r="G29" i="5"/>
  <c r="G31" i="5" l="1"/>
  <c r="F31" i="5"/>
  <c r="M30" i="3" l="1"/>
  <c r="M26" i="3"/>
  <c r="L29" i="3"/>
  <c r="F30" i="9"/>
  <c r="J40" i="11" l="1"/>
  <c r="H77" i="11" s="1"/>
  <c r="F77" i="11" l="1"/>
  <c r="G77" i="11"/>
  <c r="I40" i="11"/>
  <c r="E77" i="11"/>
  <c r="F41" i="10" l="1"/>
  <c r="F42" i="10"/>
  <c r="F43" i="10"/>
  <c r="F44" i="10"/>
  <c r="F45" i="10"/>
  <c r="F46" i="10"/>
  <c r="F47" i="10"/>
  <c r="F48" i="10"/>
  <c r="F49" i="10"/>
  <c r="F50" i="10"/>
  <c r="F51" i="10"/>
  <c r="F52" i="10"/>
  <c r="F53" i="10"/>
  <c r="F54" i="10"/>
  <c r="F55" i="10"/>
  <c r="F56" i="10"/>
  <c r="F57" i="10"/>
  <c r="F58" i="10"/>
  <c r="F40" i="10"/>
  <c r="G32" i="5" l="1"/>
  <c r="F32" i="5"/>
  <c r="I41" i="11"/>
  <c r="F32" i="9" l="1"/>
  <c r="E32" i="9"/>
  <c r="E34" i="9" l="1"/>
  <c r="F34" i="9"/>
  <c r="F35" i="9" l="1"/>
  <c r="E35" i="9"/>
  <c r="F36" i="9" l="1"/>
  <c r="E36" i="9"/>
  <c r="E38" i="9" l="1"/>
  <c r="F38" i="9"/>
  <c r="E37" i="9" l="1"/>
  <c r="M37" i="3"/>
  <c r="F37" i="9"/>
</calcChain>
</file>

<file path=xl/sharedStrings.xml><?xml version="1.0" encoding="utf-8"?>
<sst xmlns="http://schemas.openxmlformats.org/spreadsheetml/2006/main" count="883" uniqueCount="258">
  <si>
    <t>CY2023</t>
  </si>
  <si>
    <t>CY2022</t>
  </si>
  <si>
    <t>CY2021</t>
  </si>
  <si>
    <t>CY2020</t>
  </si>
  <si>
    <t>CY2019</t>
  </si>
  <si>
    <t>CY2018</t>
  </si>
  <si>
    <t>CY2017</t>
  </si>
  <si>
    <t>CY2016</t>
  </si>
  <si>
    <t>CY2015</t>
  </si>
  <si>
    <t>CY2014</t>
  </si>
  <si>
    <t>CY2013</t>
  </si>
  <si>
    <t>CY2012</t>
  </si>
  <si>
    <t>CY2011</t>
  </si>
  <si>
    <t>CY2010</t>
  </si>
  <si>
    <t>Glossary</t>
  </si>
  <si>
    <t>Advertising Expenditure Types</t>
  </si>
  <si>
    <t>Advertising Term</t>
  </si>
  <si>
    <t>Description</t>
  </si>
  <si>
    <t>General Display</t>
  </si>
  <si>
    <t>Expenditure on advertising such as banner advertisements of many different sizes and formats, affiliate marketing programmes, partnerships, sponsorships, and emails.</t>
  </si>
  <si>
    <t>Classifieds</t>
  </si>
  <si>
    <t>Expenditure on ads placed to buy or sell an item or service, or to report an item of information.</t>
  </si>
  <si>
    <t>Search and Directories</t>
  </si>
  <si>
    <t>Expenditure from online directory or search engine listings.</t>
  </si>
  <si>
    <t>Mobile</t>
  </si>
  <si>
    <t>Expenditure from general display or search engine listings intended to be viewed on a mobile device such as a smart phone or tablet.</t>
  </si>
  <si>
    <t>Please note: This report does not include any e-commerce or transaction-based expenditure.</t>
  </si>
  <si>
    <t>Types of General Display Advertising</t>
  </si>
  <si>
    <t>Standard display formats</t>
  </si>
  <si>
    <t>Static or rich media display ad units (excluding video) including splash screens and interstitials.</t>
  </si>
  <si>
    <t>Infeed/Native</t>
  </si>
  <si>
    <t>Paid branded/sponsored content, native display formats, infeed ad units.</t>
  </si>
  <si>
    <t>Video</t>
  </si>
  <si>
    <t>TV-like advertisements that may appear as in-page video commercials or before, during, and/or after a variety of context in a player environment including but not limited to, streaming video, animation, gaming, music video content. This definition includes broadband video commercials that appear in live, archived, and downloadable streaming content.</t>
  </si>
  <si>
    <t>Other</t>
  </si>
  <si>
    <t>Email, tenancies, lead generation, streaming audit ads, live reads during podcasts, dynamic ads in podcasts and other. Excludes DAB revenues.</t>
  </si>
  <si>
    <t>Types of General Display Advertising- buying formats</t>
  </si>
  <si>
    <t>Direct</t>
  </si>
  <si>
    <t>Inventory booked directly by an advertiser.</t>
  </si>
  <si>
    <t>Agency</t>
  </si>
  <si>
    <t>Inventory booked by a media agency via an IO/ non-programmatic method</t>
  </si>
  <si>
    <t>Programmatic (Guaranteed)</t>
  </si>
  <si>
    <t>Inventory purchased via a programmatic method with a fixed CPM and guaranteed inventory.</t>
  </si>
  <si>
    <t>Programmatic (RTB/PMP)</t>
  </si>
  <si>
    <t>Inventory purchased via a programmatic method with a variable CPM based on real time bidding – can be via exchange or private market place.</t>
  </si>
  <si>
    <t>General Display Advertising Industry Categories</t>
  </si>
  <si>
    <t>Term</t>
  </si>
  <si>
    <t>Alcoholic Beverages</t>
  </si>
  <si>
    <t>Any business that is involved with the manufacturing, distribution and sale of any liquid/beverage intended for drinking that contains an intoxicant. This includes beer, wine, spirits and pre-mixed alcoholic products.</t>
  </si>
  <si>
    <t>Automotive</t>
  </si>
  <si>
    <t xml:space="preserve">Any business involved in the manufacturing, marketing, sales and servicing of motor vehicles, which includes cars, trucks, motorbikes and motorised scooters. Includes auto-specific online sites and apps. </t>
  </si>
  <si>
    <t>Charities</t>
  </si>
  <si>
    <t>This pertains to community service and charity organisations that provide products and services for the benefit of the community. It includes organisations such as the Salvation Army, Red Nose Day etc.</t>
  </si>
  <si>
    <t>Education</t>
  </si>
  <si>
    <t>Any business, organisation or institution in either the private or the government sectors that provides education and training services. This includes any primary, secondary, tertiary educational institutions, adult education centres, colleges, TAFE institutes, correspondence schools and cultural learning centres.</t>
  </si>
  <si>
    <t>Entertainment &amp; Media</t>
  </si>
  <si>
    <t>Any business involved with the creation and delivery of content. This includes radio, home entertainment (including television), cinema, music (live, recorded, published), publications (such as newspapers, magazines), games and gaming consoles and other entertainment services (e.g. theme parks)</t>
  </si>
  <si>
    <t>Finance</t>
  </si>
  <si>
    <t>Any business providing banking products or services for personal or business purposes. Services can include credit card services, loans and wealth management (excluding superannuation). Any business involved in the provision and management of superannuation funds, including public and private companies and industry funds.</t>
  </si>
  <si>
    <t>FMCG</t>
  </si>
  <si>
    <t>Any business involved in the production, distribution and sale of foodstuff items which can be considered supermarket goods. Any business involved in the production, distribution and sale of beverage items (excluding alcohol) which can be considered supermarket goods.</t>
  </si>
  <si>
    <t>Gambling</t>
  </si>
  <si>
    <t>Any business involved in the wagering of money including online betting and lotteries and the manufacturing of poker machines.</t>
  </si>
  <si>
    <t>Government</t>
  </si>
  <si>
    <t>Any organisation providing services for, or on behalf of, a Federal, State or Local government body, agency or department.</t>
  </si>
  <si>
    <t>Home Products/Services/Utilities</t>
  </si>
  <si>
    <t>Any business providing products, services and advice relating to home renovations, construction, fittings, furnishings, appliances or utilities.</t>
  </si>
  <si>
    <t>Health &amp; Beauty</t>
  </si>
  <si>
    <t>Any business providing products, services and product advice relating to toiletries, cosmetics or pharmaceuticals.</t>
  </si>
  <si>
    <t>Insurance</t>
  </si>
  <si>
    <t>Any business involved with consumer related insurance products or services. This includes motor vehicle insurance, house and household contents insurance, life insurance, health insurance, corporate and professional insurance or any other insurance.</t>
  </si>
  <si>
    <t>Real Estate</t>
  </si>
  <si>
    <t>Any business providing commercial or residential property advice, information and retail services for the sale and management of real estate.</t>
  </si>
  <si>
    <t>Recruitment</t>
  </si>
  <si>
    <t>Any business involved with the process of attracting, screening and hiring personnel.</t>
  </si>
  <si>
    <t>Retail</t>
  </si>
  <si>
    <t>Any business or organisation involved in the sales of goods directly to the consumer or via a bidding process. This includes department stores, mail order businesses, street vendors and markets and auctions of real estate, motor vehicles, white goods, electrical goods, manufacturing and retail equipment, antiques, furniture and general household items.</t>
  </si>
  <si>
    <t>Technology</t>
  </si>
  <si>
    <t>Any business involved with the manufacturing, sale and provision of products and services relating to computer hardware and software (excludes entertainment software).</t>
  </si>
  <si>
    <t>Telecommunications</t>
  </si>
  <si>
    <t>Any business involved with the manufacturing, sale and provision of products and services relating to telecommunications products (phones, pagers) and internet services including web hosting.</t>
  </si>
  <si>
    <t xml:space="preserve">Travel </t>
  </si>
  <si>
    <t>Any organisation or business involved in the provision of domestic or international travel services, including accommodation, car hire, flights, tours and travel agent services.</t>
  </si>
  <si>
    <t>Any business that does not meet the general parameters of any other category.</t>
  </si>
  <si>
    <t>Disclaimer</t>
  </si>
  <si>
    <t>Scope</t>
  </si>
  <si>
    <t xml:space="preserve">PricewaterhouseCoopers (“PwC” or “we”) prepared this report solely for the Interactive Advertising Bureau (IAB)’s use and benefit in accordance with and for the purpose set out in the engagement letter with IAB dated 29 August 2025 (“Agreement”) and in the “Scope” section of this report. In doing so, we acted exclusively for IAB and considered no-one else’s interests. </t>
  </si>
  <si>
    <t>Our engagement did not constitute an audit in accordance with Australian Auditing Standards or a review in accordance with Australian Auditing Standards applicable to review engagements and accordingly no such assurance is provided in this report.</t>
  </si>
  <si>
    <t>Restriction on the use and distribution of our report</t>
  </si>
  <si>
    <t>This report is solely for the use of IAB for the purposes set out in the Agreement, and should not be relied on for any other purpose. IAB may not make copies of this report available to other persons without our prior consent or except as permitted under the Agreement.</t>
  </si>
  <si>
    <t>To the extent permitted by law, we accept no responsibility, duty or liability for any consequence of any use of or reliance of the report by anyone other than IAB and for any use by IAB other than for the purpose set out above.</t>
  </si>
  <si>
    <t>We make no representation concerning the appropriateness of this report for anyone other than IAB.  If anyone other than IAB chooses to use or rely on it they do so at their own risk.</t>
  </si>
  <si>
    <t>We are not obliged to provide any additional information or update anything in this report, even if matters come to our attention which are inconsistent with its contents.</t>
  </si>
  <si>
    <t>Notwithstanding the above, IAB is permitted to disclose this report to its members provided that before receiving this report the members agree:</t>
  </si>
  <si>
    <t>1. This report is strictly confidential and not to disclose this report, except where required by law;</t>
  </si>
  <si>
    <t>2. The members use the report at their own risk and have no recourse to PwC in connection with it; and</t>
  </si>
  <si>
    <t>3. We accept no duty, responsibility or liability to the members in connection with this report.</t>
  </si>
  <si>
    <t>This disclaimer applies:</t>
  </si>
  <si>
    <t>To the maximum extent permitted by law and, without limitation, to liability arising in negligence or under statute; and</t>
  </si>
  <si>
    <t>Even if we consent to anyone other than IAB receiving or using this report.</t>
  </si>
  <si>
    <t>Limited Liability</t>
  </si>
  <si>
    <t>Liability limited by a scheme approved under Professional Standards Legislation.</t>
  </si>
  <si>
    <t>CY</t>
  </si>
  <si>
    <t>Overall Market – Quarterly historical expenditure data</t>
  </si>
  <si>
    <t>Period</t>
  </si>
  <si>
    <t>Non-Video General Display</t>
  </si>
  <si>
    <t>Search &amp; Directories</t>
  </si>
  <si>
    <t>Total</t>
  </si>
  <si>
    <t>Total Growth</t>
  </si>
  <si>
    <t>Calendar Year</t>
  </si>
  <si>
    <t>Total Display</t>
  </si>
  <si>
    <t>$m</t>
  </si>
  <si>
    <t>Qtr / Qtr</t>
  </si>
  <si>
    <t>Year / Year</t>
  </si>
  <si>
    <t>H2</t>
  </si>
  <si>
    <t>Dec Qtr 25</t>
  </si>
  <si>
    <t>Sep Qtr 25</t>
  </si>
  <si>
    <t>H1</t>
  </si>
  <si>
    <t>Jun Qtr 25</t>
  </si>
  <si>
    <t>Mar Qtr 25</t>
  </si>
  <si>
    <t>Dec Qtr 24</t>
  </si>
  <si>
    <t>Sept Qtr 24</t>
  </si>
  <si>
    <t>Jun Qtr 24</t>
  </si>
  <si>
    <t>Mar Qtr 24</t>
  </si>
  <si>
    <t>Dec Qtr 23</t>
  </si>
  <si>
    <t>A trend break has been included to reflect that a contributor has amended previously reported classifieds from March 2024 onwards</t>
  </si>
  <si>
    <t>Sept Qtr 23</t>
  </si>
  <si>
    <t>Jun Qtr 23</t>
  </si>
  <si>
    <t>Mar Qtr 23</t>
  </si>
  <si>
    <t>Dec Qtr 22</t>
  </si>
  <si>
    <t>Sept Qtr 22</t>
  </si>
  <si>
    <t>Jun Qtr 22</t>
  </si>
  <si>
    <t>Mar Qtr 22</t>
  </si>
  <si>
    <t>Dec Qtr 21</t>
  </si>
  <si>
    <t>Sept Qtr 21</t>
  </si>
  <si>
    <t>Jun Qtr 21</t>
  </si>
  <si>
    <t>Mar Qtr 21</t>
  </si>
  <si>
    <t>Dec Qtr 20</t>
  </si>
  <si>
    <t>Sept Qtr 20</t>
  </si>
  <si>
    <t>Jun Qtr 20</t>
  </si>
  <si>
    <t>Mar Qtr 20</t>
  </si>
  <si>
    <t>Dec Qtr 19</t>
  </si>
  <si>
    <t>Sept Qtr 19</t>
  </si>
  <si>
    <t>Jun Qtr 19</t>
  </si>
  <si>
    <t>Mar Qtr 19</t>
  </si>
  <si>
    <t>Dec Qtr 18</t>
  </si>
  <si>
    <t>Sept Qtr 18</t>
  </si>
  <si>
    <t>Jun Qtr 18</t>
  </si>
  <si>
    <t>Mar Qtr 18</t>
  </si>
  <si>
    <t>Dec Qtr 17</t>
  </si>
  <si>
    <t>Sept Qtr 17</t>
  </si>
  <si>
    <t>Jun Qtr 17</t>
  </si>
  <si>
    <t>Mar Qtr 17</t>
  </si>
  <si>
    <t>Dec Qtr 16</t>
  </si>
  <si>
    <t>Sept Qtr 16</t>
  </si>
  <si>
    <t>Jun Qtr 16</t>
  </si>
  <si>
    <t>Mar Qtr 16</t>
  </si>
  <si>
    <t>Dec Qtr 15</t>
  </si>
  <si>
    <t>Sept Qtr 15</t>
  </si>
  <si>
    <t>Jun Qtr 15</t>
  </si>
  <si>
    <t>Mar Qtr 15</t>
  </si>
  <si>
    <t>Dec Qtr 14</t>
  </si>
  <si>
    <t>Sept Qtr 14</t>
  </si>
  <si>
    <t>Jun Qtr 14</t>
  </si>
  <si>
    <t>Mar Qtr 14</t>
  </si>
  <si>
    <t>Dec Qtr 13</t>
  </si>
  <si>
    <t>Sept Qtr 13</t>
  </si>
  <si>
    <t>June Qtr 13</t>
  </si>
  <si>
    <t>Mar Qtr 13</t>
  </si>
  <si>
    <t>Dec Qtr 12</t>
  </si>
  <si>
    <t>Sept Qtr 12</t>
  </si>
  <si>
    <t>June Qtr  12</t>
  </si>
  <si>
    <t>March Qtr 12</t>
  </si>
  <si>
    <t>Dec Qtr 11</t>
  </si>
  <si>
    <t>Sept Qtr 11</t>
  </si>
  <si>
    <t>June Qtr  11</t>
  </si>
  <si>
    <t>March Qtr 11</t>
  </si>
  <si>
    <t xml:space="preserve">Dec Qtr 10 </t>
  </si>
  <si>
    <t xml:space="preserve">Sept Qtr 10 </t>
  </si>
  <si>
    <t>June Qtr 10</t>
  </si>
  <si>
    <t>March Qtr 10</t>
  </si>
  <si>
    <t>Dec Qtr 09</t>
  </si>
  <si>
    <t>Sept Qtr 09</t>
  </si>
  <si>
    <t>June Qtr 09</t>
  </si>
  <si>
    <t>March Qtr 09</t>
  </si>
  <si>
    <t>Dec Qtr 08</t>
  </si>
  <si>
    <t>Sept Qtr 08</t>
  </si>
  <si>
    <t>June Qtr 08</t>
  </si>
  <si>
    <t>March Qtr 08</t>
  </si>
  <si>
    <t>Dec Qtr 07</t>
  </si>
  <si>
    <t>Sept Qtr 07</t>
  </si>
  <si>
    <t>June Qtr 07</t>
  </si>
  <si>
    <t>Dec Qtr 06</t>
  </si>
  <si>
    <t>CY / CY</t>
  </si>
  <si>
    <t>CY2025</t>
  </si>
  <si>
    <t>CY2024</t>
  </si>
  <si>
    <t>Overall Market share – Quarterly historical expenditure data</t>
  </si>
  <si>
    <t>%</t>
  </si>
  <si>
    <t>Breakdown of general display advertising by type- by quarter</t>
  </si>
  <si>
    <r>
      <rPr>
        <b/>
        <sz val="8"/>
        <color theme="1"/>
        <rFont val="Georgia"/>
        <family val="1"/>
      </rPr>
      <t>*Other</t>
    </r>
    <r>
      <rPr>
        <sz val="8"/>
        <color theme="1"/>
        <rFont val="Georgia"/>
        <family val="1"/>
      </rPr>
      <t xml:space="preserve"> includes audio dollars. Refer to audio tab for further details on audio trends</t>
    </r>
  </si>
  <si>
    <t>Standard Display</t>
  </si>
  <si>
    <t>Infeed/Native/Content</t>
  </si>
  <si>
    <t xml:space="preserve">Video </t>
  </si>
  <si>
    <t>Other *</t>
  </si>
  <si>
    <t>Total General display excl. video</t>
  </si>
  <si>
    <t>Total General display incl. video</t>
  </si>
  <si>
    <t>($m)</t>
  </si>
  <si>
    <t>Sept Qtr 25</t>
  </si>
  <si>
    <t>Video expenditure ($m)</t>
  </si>
  <si>
    <t>Growth</t>
  </si>
  <si>
    <t xml:space="preserve">Video share of Display </t>
  </si>
  <si>
    <t>Sep Qtr 15</t>
  </si>
  <si>
    <t>Sep Qtr 14</t>
  </si>
  <si>
    <t>Note: Percentage changes are calculated based on raw data and may differ from the percentage changes implied by the rounded expenditure figures presented in the table.</t>
  </si>
  <si>
    <t>Quarterly historical audio advertising expenditure data</t>
  </si>
  <si>
    <t>Podcast</t>
  </si>
  <si>
    <t>Streaming</t>
  </si>
  <si>
    <t>Total  online audio advertising</t>
  </si>
  <si>
    <t>Online audio advertising growth</t>
  </si>
  <si>
    <t>Online audio share of total general display</t>
  </si>
  <si>
    <t>N/A</t>
  </si>
  <si>
    <t>Breakdown of general display advertising by buying type - quarter (%)</t>
  </si>
  <si>
    <t>Agency (via IO)</t>
  </si>
  <si>
    <t>Expenditure by buying type presented above is only in relation to content publishers and percentages presented above cannot be extrapolated across total general display expenditure.</t>
  </si>
  <si>
    <t>Breakdown of general display video advertising by device - quarter (%)</t>
  </si>
  <si>
    <t>Desktop</t>
  </si>
  <si>
    <t>Connected TV</t>
  </si>
  <si>
    <t>Advertiser Industry Category</t>
  </si>
  <si>
    <t>Mar</t>
  </si>
  <si>
    <t>Jun</t>
  </si>
  <si>
    <t>Sept</t>
  </si>
  <si>
    <t>Dec</t>
  </si>
  <si>
    <t xml:space="preserve">Dec </t>
  </si>
  <si>
    <t>Trend</t>
  </si>
  <si>
    <t>Home Products / Services / Utilities</t>
  </si>
  <si>
    <t>Travel</t>
  </si>
  <si>
    <t>**</t>
  </si>
  <si>
    <r>
      <rPr>
        <b/>
        <sz val="8"/>
        <color rgb="FF000000"/>
        <rFont val="Arial"/>
        <family val="2"/>
      </rPr>
      <t xml:space="preserve">Trend Break 1: </t>
    </r>
    <r>
      <rPr>
        <sz val="8"/>
        <color rgb="FF000000"/>
        <rFont val="Arial"/>
        <family val="2"/>
      </rPr>
      <t>The contributor base for the industry category data has changed. As a result historical market shares have been restated from September 2017 to provide a like for like comparison.</t>
    </r>
  </si>
  <si>
    <r>
      <rPr>
        <b/>
        <sz val="8"/>
        <color rgb="FF000000"/>
        <rFont val="Arial"/>
        <family val="2"/>
      </rPr>
      <t xml:space="preserve">Trend Break 2: </t>
    </r>
    <r>
      <rPr>
        <sz val="8"/>
        <color rgb="FF000000"/>
        <rFont val="Arial"/>
        <family val="2"/>
      </rPr>
      <t xml:space="preserve">Due to the growth in the "other" category, an analysis was performed to split this category between inventory sold where the ultimate buyer is unknown and inventory sold where the buyer's industry is unable to be classified under our existing industry framework. </t>
    </r>
  </si>
  <si>
    <t>This has resulted in a restatement of historicals so that the other category only reflects where the category does not meet the general definition of any listed category</t>
  </si>
  <si>
    <t>Note: Numbers may not add to 100% due to rounding. DSPs, sales to resellers, and publishers for whom General Display revenues are estimated are not included in the table above.</t>
  </si>
  <si>
    <t>** Data not previously captured.</t>
  </si>
  <si>
    <t>General Display Advertising Expenditure – Advertiser Industry Category, against immediate prior comparative period</t>
  </si>
  <si>
    <t>December Quarter 2025</t>
  </si>
  <si>
    <t>September Quarter 2025</t>
  </si>
  <si>
    <t>Percentage point</t>
  </si>
  <si>
    <t>% Share</t>
  </si>
  <si>
    <t>change</t>
  </si>
  <si>
    <t>Note: Numbers may not add due to rounding. DSPs and sales to resellers are not included in the table above.</t>
  </si>
  <si>
    <t>General Display Advertising Expenditure – Advertiser Industry Category, against prior year comparative period</t>
  </si>
  <si>
    <t>December Quarter 2024</t>
  </si>
  <si>
    <t>CY18 - CY25</t>
  </si>
  <si>
    <t>Overall Market – Yearly historical expenditure data</t>
  </si>
  <si>
    <t>Overall Market share – Yearly historical expenditure data</t>
  </si>
  <si>
    <t>Yearly historical video expenditure data</t>
  </si>
  <si>
    <t>Breakdown of general display advertising by buying type - year (%)</t>
  </si>
  <si>
    <t>Breakdown of general display video advertising by device - year (%)</t>
  </si>
  <si>
    <t>Breakdown of general display advertising by type - by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</si>
</sst>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0.0000"/>
    <numFmt numFmtId="171" formatCode="_-* #,##0.00_-;\-* #,##0.00_-;_-* &quot;-&quot;??_-;_-@_-"/>
  </numFmts>
  <fonts count="46" x14ac:knownFonts="1">
    <font>
      <sz val="9"/>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sz val="9"/>
      <color theme="1"/>
      <name val="Calibri"/>
      <family val="2"/>
      <scheme val="minor"/>
    </font>
    <font>
      <sz val="8"/>
      <color rgb="FF000000"/>
      <name val="Georgia"/>
      <family val="1"/>
    </font>
    <font>
      <sz val="8"/>
      <color theme="1"/>
      <name val="Georgia"/>
      <family val="1"/>
    </font>
    <font>
      <b/>
      <sz val="10"/>
      <color rgb="FF000000"/>
      <name val="Georgia"/>
      <family val="1"/>
    </font>
    <font>
      <sz val="9"/>
      <color theme="1"/>
      <name val="Cambria"/>
      <family val="1"/>
      <scheme val="major"/>
    </font>
    <font>
      <sz val="8"/>
      <color theme="1"/>
      <name val="Arial"/>
      <family val="2"/>
    </font>
    <font>
      <i/>
      <sz val="12"/>
      <color rgb="FFDC6900"/>
      <name val="Georgia"/>
      <family val="1"/>
    </font>
    <font>
      <b/>
      <sz val="1"/>
      <color rgb="FF000000"/>
      <name val="Georgia"/>
      <family val="1"/>
    </font>
    <font>
      <sz val="10"/>
      <color theme="1"/>
      <name val="Georgia"/>
      <family val="1"/>
    </font>
    <font>
      <b/>
      <sz val="10"/>
      <color rgb="FF800000"/>
      <name val="Arial"/>
      <family val="2"/>
    </font>
    <font>
      <sz val="10"/>
      <color theme="1"/>
      <name val="Arial"/>
      <family val="2"/>
    </font>
    <font>
      <b/>
      <sz val="10"/>
      <color theme="1"/>
      <name val="Arial"/>
      <family val="2"/>
    </font>
    <font>
      <i/>
      <sz val="10"/>
      <color rgb="FFDC6900"/>
      <name val="Arial"/>
      <family val="2"/>
    </font>
    <font>
      <b/>
      <i/>
      <sz val="14"/>
      <color rgb="FFDC6900"/>
      <name val="Georgia"/>
      <family val="1"/>
    </font>
    <font>
      <i/>
      <sz val="14"/>
      <color rgb="FFDC6900"/>
      <name val="Georgia"/>
      <family val="1"/>
    </font>
    <font>
      <b/>
      <sz val="8"/>
      <color rgb="FF000000"/>
      <name val="Arial"/>
      <family val="2"/>
    </font>
    <font>
      <b/>
      <sz val="8"/>
      <color rgb="FFA32020"/>
      <name val="Arial"/>
      <family val="2"/>
    </font>
    <font>
      <b/>
      <sz val="8"/>
      <color rgb="FFDB536A"/>
      <name val="Arial"/>
      <family val="2"/>
    </font>
    <font>
      <b/>
      <sz val="8"/>
      <color rgb="FFFFB600"/>
      <name val="Arial"/>
      <family val="2"/>
    </font>
    <font>
      <b/>
      <sz val="8"/>
      <color rgb="FFC00000"/>
      <name val="Arial"/>
      <family val="2"/>
    </font>
    <font>
      <b/>
      <sz val="8"/>
      <color rgb="FFFFC000"/>
      <name val="Arial"/>
      <family val="2"/>
    </font>
    <font>
      <sz val="8"/>
      <color rgb="FF000000"/>
      <name val="Arial"/>
      <family val="2"/>
    </font>
    <font>
      <b/>
      <sz val="8"/>
      <color rgb="FF800000"/>
      <name val="Arial"/>
      <family val="2"/>
    </font>
    <font>
      <b/>
      <sz val="8"/>
      <name val="Arial"/>
      <family val="2"/>
    </font>
    <font>
      <sz val="8"/>
      <name val="Arial"/>
      <family val="2"/>
    </font>
    <font>
      <sz val="8"/>
      <name val="Georgia"/>
      <family val="1"/>
    </font>
    <font>
      <b/>
      <sz val="11"/>
      <color rgb="FFCF4901"/>
      <name val="Arial"/>
      <family val="2"/>
    </font>
    <font>
      <b/>
      <u/>
      <sz val="10"/>
      <color theme="1"/>
      <name val="Arial"/>
      <family val="2"/>
    </font>
    <font>
      <sz val="9"/>
      <color theme="0"/>
      <name val="Arial"/>
      <family val="2"/>
    </font>
    <font>
      <b/>
      <sz val="8"/>
      <color theme="0"/>
      <name val="Arial"/>
      <family val="2"/>
    </font>
    <font>
      <sz val="8"/>
      <color theme="0"/>
      <name val="Georgia"/>
      <family val="1"/>
    </font>
    <font>
      <b/>
      <sz val="8"/>
      <color rgb="FF000000"/>
      <name val="Georgia"/>
      <family val="1"/>
    </font>
    <font>
      <b/>
      <sz val="8"/>
      <color theme="1" tint="0.249977111117893"/>
      <name val="Arial"/>
      <family val="2"/>
    </font>
    <font>
      <b/>
      <sz val="8"/>
      <color theme="1"/>
      <name val="Georgia"/>
      <family val="1"/>
    </font>
    <font>
      <sz val="10"/>
      <name val="Arial"/>
      <family val="2"/>
    </font>
    <font>
      <i/>
      <sz val="8"/>
      <color theme="1"/>
      <name val="Arial"/>
      <family val="2"/>
    </font>
    <font>
      <b/>
      <sz val="9"/>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0CC"/>
        <bgColor indexed="64"/>
      </patternFill>
    </fill>
    <fill>
      <patternFill patternType="solid">
        <fgColor rgb="FFFFFFFF"/>
        <bgColor indexed="64"/>
      </patternFill>
    </fill>
    <fill>
      <patternFill patternType="solid">
        <fgColor theme="0"/>
        <bgColor indexed="64"/>
      </patternFill>
    </fill>
    <fill>
      <patternFill patternType="solid">
        <fgColor rgb="FFD9D9D9"/>
        <bgColor indexed="64"/>
      </patternFill>
    </fill>
    <fill>
      <patternFill patternType="solid">
        <fgColor rgb="FFFFFF00"/>
        <bgColor indexed="64"/>
      </patternFill>
    </fill>
  </fills>
  <borders count="49">
    <border>
      <left/>
      <right/>
      <top/>
      <bottom/>
      <diagonal/>
    </border>
    <border>
      <left/>
      <right style="dotted">
        <color rgb="FFA32020"/>
      </right>
      <top style="medium">
        <color rgb="FFA32020"/>
      </top>
      <bottom/>
      <diagonal/>
    </border>
    <border>
      <left/>
      <right style="dotted">
        <color rgb="FFA32020"/>
      </right>
      <top/>
      <bottom style="medium">
        <color rgb="FFA32020"/>
      </bottom>
      <diagonal/>
    </border>
    <border>
      <left/>
      <right style="dotted">
        <color rgb="FFA32020"/>
      </right>
      <top/>
      <bottom style="dotted">
        <color rgb="FFA32020"/>
      </bottom>
      <diagonal/>
    </border>
    <border>
      <left/>
      <right style="medium">
        <color rgb="FFA32020"/>
      </right>
      <top style="medium">
        <color rgb="FFA32020"/>
      </top>
      <bottom/>
      <diagonal/>
    </border>
    <border>
      <left/>
      <right/>
      <top style="medium">
        <color rgb="FFA32020"/>
      </top>
      <bottom/>
      <diagonal/>
    </border>
    <border>
      <left style="medium">
        <color rgb="FFA32020"/>
      </left>
      <right/>
      <top style="medium">
        <color rgb="FFA32020"/>
      </top>
      <bottom/>
      <diagonal/>
    </border>
    <border>
      <left/>
      <right style="medium">
        <color rgb="FFA32020"/>
      </right>
      <top/>
      <bottom style="medium">
        <color rgb="FFA32020"/>
      </bottom>
      <diagonal/>
    </border>
    <border>
      <left/>
      <right/>
      <top/>
      <bottom style="medium">
        <color rgb="FFA32020"/>
      </bottom>
      <diagonal/>
    </border>
    <border>
      <left style="medium">
        <color rgb="FFA32020"/>
      </left>
      <right/>
      <top/>
      <bottom style="medium">
        <color rgb="FFA32020"/>
      </bottom>
      <diagonal/>
    </border>
    <border>
      <left/>
      <right style="medium">
        <color rgb="FFA32020"/>
      </right>
      <top/>
      <bottom style="dotted">
        <color rgb="FFA32020"/>
      </bottom>
      <diagonal/>
    </border>
    <border>
      <left/>
      <right/>
      <top/>
      <bottom style="dotted">
        <color rgb="FFA32020"/>
      </bottom>
      <diagonal/>
    </border>
    <border>
      <left style="medium">
        <color rgb="FFA32020"/>
      </left>
      <right/>
      <top/>
      <bottom/>
      <diagonal/>
    </border>
    <border>
      <left style="dotted">
        <color rgb="FFA32020"/>
      </left>
      <right style="dotted">
        <color rgb="FFA32020"/>
      </right>
      <top style="medium">
        <color rgb="FFA32020"/>
      </top>
      <bottom/>
      <diagonal/>
    </border>
    <border>
      <left/>
      <right style="dotted">
        <color rgb="FFDC6900"/>
      </right>
      <top style="dotted">
        <color rgb="FFDC6900"/>
      </top>
      <bottom style="dotted">
        <color rgb="FFDC6900"/>
      </bottom>
      <diagonal/>
    </border>
    <border>
      <left style="dotted">
        <color rgb="FFDC6900"/>
      </left>
      <right style="dotted">
        <color rgb="FFDC6900"/>
      </right>
      <top/>
      <bottom style="dotted">
        <color rgb="FFDC6900"/>
      </bottom>
      <diagonal/>
    </border>
    <border>
      <left/>
      <right style="dotted">
        <color rgb="FFDC6900"/>
      </right>
      <top/>
      <bottom style="dotted">
        <color rgb="FFDC6900"/>
      </bottom>
      <diagonal/>
    </border>
    <border>
      <left style="dotted">
        <color rgb="FFA32020"/>
      </left>
      <right/>
      <top style="medium">
        <color rgb="FFA32020"/>
      </top>
      <bottom style="thin">
        <color rgb="FFC00000"/>
      </bottom>
      <diagonal/>
    </border>
    <border>
      <left/>
      <right/>
      <top style="medium">
        <color rgb="FFA32020"/>
      </top>
      <bottom style="thin">
        <color rgb="FFC00000"/>
      </bottom>
      <diagonal/>
    </border>
    <border>
      <left style="dotted">
        <color rgb="FFDC6900"/>
      </left>
      <right style="dotted">
        <color rgb="FFDC6900"/>
      </right>
      <top style="dotted">
        <color rgb="FFDC6900"/>
      </top>
      <bottom/>
      <diagonal/>
    </border>
    <border>
      <left/>
      <right style="dotted">
        <color rgb="FFDC6900"/>
      </right>
      <top style="dotted">
        <color rgb="FFDC6900"/>
      </top>
      <bottom/>
      <diagonal/>
    </border>
    <border>
      <left style="dotted">
        <color rgb="FFDC6900"/>
      </left>
      <right/>
      <top style="dotted">
        <color rgb="FFDC6900"/>
      </top>
      <bottom style="dotted">
        <color rgb="FFDC6900"/>
      </bottom>
      <diagonal/>
    </border>
    <border>
      <left/>
      <right style="dotted">
        <color rgb="FFA32020"/>
      </right>
      <top style="dotted">
        <color rgb="FFA32020"/>
      </top>
      <bottom style="dotted">
        <color rgb="FFA32020"/>
      </bottom>
      <diagonal/>
    </border>
    <border>
      <left/>
      <right/>
      <top style="dotted">
        <color rgb="FFA32020"/>
      </top>
      <bottom style="dotted">
        <color rgb="FFA32020"/>
      </bottom>
      <diagonal/>
    </border>
    <border>
      <left style="dotted">
        <color rgb="FFDC6900"/>
      </left>
      <right style="dotted">
        <color rgb="FFDC6900"/>
      </right>
      <top style="dotted">
        <color rgb="FFDC6900"/>
      </top>
      <bottom style="dotted">
        <color rgb="FFDC6900"/>
      </bottom>
      <diagonal/>
    </border>
    <border>
      <left/>
      <right style="dotted">
        <color rgb="FFDC6900"/>
      </right>
      <top/>
      <bottom/>
      <diagonal/>
    </border>
    <border>
      <left/>
      <right style="dotted">
        <color rgb="FFDC6900"/>
      </right>
      <top style="medium">
        <color rgb="FFDC6900"/>
      </top>
      <bottom/>
      <diagonal/>
    </border>
    <border>
      <left/>
      <right style="dotted">
        <color rgb="FFDC6900"/>
      </right>
      <top/>
      <bottom style="medium">
        <color rgb="FFDC6900"/>
      </bottom>
      <diagonal/>
    </border>
    <border>
      <left/>
      <right/>
      <top/>
      <bottom style="medium">
        <color rgb="FFDC6900"/>
      </bottom>
      <diagonal/>
    </border>
    <border>
      <left/>
      <right/>
      <top/>
      <bottom style="dotted">
        <color rgb="FFDC6900"/>
      </bottom>
      <diagonal/>
    </border>
    <border>
      <left style="dotted">
        <color rgb="FFDC6900"/>
      </left>
      <right/>
      <top style="medium">
        <color rgb="FFDC6900"/>
      </top>
      <bottom/>
      <diagonal/>
    </border>
    <border>
      <left style="dotted">
        <color rgb="FFDC6900"/>
      </left>
      <right/>
      <top/>
      <bottom style="medium">
        <color rgb="FFDC6900"/>
      </bottom>
      <diagonal/>
    </border>
    <border>
      <left style="dotted">
        <color rgb="FFDC6900"/>
      </left>
      <right/>
      <top/>
      <bottom style="dotted">
        <color rgb="FFDC6900"/>
      </bottom>
      <diagonal/>
    </border>
    <border>
      <left style="dotted">
        <color rgb="FFDC6900"/>
      </left>
      <right/>
      <top style="dotted">
        <color rgb="FFDC6900"/>
      </top>
      <bottom/>
      <diagonal/>
    </border>
    <border>
      <left/>
      <right style="dotted">
        <color rgb="FFA32020"/>
      </right>
      <top style="dotted">
        <color rgb="FFA32020"/>
      </top>
      <bottom style="medium">
        <color rgb="FFA32020"/>
      </bottom>
      <diagonal/>
    </border>
    <border>
      <left/>
      <right/>
      <top style="dotted">
        <color rgb="FFA32020"/>
      </top>
      <bottom style="medium">
        <color rgb="FFA32020"/>
      </bottom>
      <diagonal/>
    </border>
    <border>
      <left style="dotted">
        <color rgb="FFA32020"/>
      </left>
      <right style="dotted">
        <color rgb="FFA32020"/>
      </right>
      <top/>
      <bottom style="thin">
        <color indexed="64"/>
      </bottom>
      <diagonal/>
    </border>
    <border>
      <left/>
      <right style="dotted">
        <color rgb="FFA32020"/>
      </right>
      <top/>
      <bottom style="thin">
        <color indexed="64"/>
      </bottom>
      <diagonal/>
    </border>
    <border>
      <left style="dotted">
        <color rgb="FFA32020"/>
      </left>
      <right style="dotted">
        <color rgb="FFA32020"/>
      </right>
      <top style="thin">
        <color rgb="FFC00000"/>
      </top>
      <bottom style="thin">
        <color indexed="64"/>
      </bottom>
      <diagonal/>
    </border>
    <border>
      <left/>
      <right/>
      <top style="thin">
        <color rgb="FFC00000"/>
      </top>
      <bottom style="thin">
        <color indexed="64"/>
      </bottom>
      <diagonal/>
    </border>
    <border>
      <left style="dotted">
        <color rgb="FFA32020"/>
      </left>
      <right/>
      <top style="medium">
        <color rgb="FFA32020"/>
      </top>
      <bottom/>
      <diagonal/>
    </border>
    <border>
      <left style="dotted">
        <color rgb="FFA32020"/>
      </left>
      <right/>
      <top/>
      <bottom style="thin">
        <color indexed="64"/>
      </bottom>
      <diagonal/>
    </border>
    <border>
      <left/>
      <right/>
      <top style="thin">
        <color indexed="64"/>
      </top>
      <bottom/>
      <diagonal/>
    </border>
    <border>
      <left/>
      <right style="dotted">
        <color rgb="FFA32020"/>
      </right>
      <top/>
      <bottom/>
      <diagonal/>
    </border>
    <border>
      <left/>
      <right style="dotted">
        <color rgb="FFA32020"/>
      </right>
      <top style="dotted">
        <color rgb="FFA32020"/>
      </top>
      <bottom/>
      <diagonal/>
    </border>
    <border>
      <left/>
      <right/>
      <top style="dotted">
        <color rgb="FFA32020"/>
      </top>
      <bottom/>
      <diagonal/>
    </border>
    <border>
      <left/>
      <right style="dotted">
        <color rgb="FFA32020"/>
      </right>
      <top style="thin">
        <color indexed="64"/>
      </top>
      <bottom style="dotted">
        <color rgb="FFA32020"/>
      </bottom>
      <diagonal/>
    </border>
    <border>
      <left/>
      <right/>
      <top style="thin">
        <color indexed="64"/>
      </top>
      <bottom style="dotted">
        <color rgb="FFA32020"/>
      </bottom>
      <diagonal/>
    </border>
    <border>
      <left style="dotted">
        <color rgb="FFDC6900"/>
      </left>
      <right style="dotted">
        <color rgb="FFA32020"/>
      </right>
      <top/>
      <bottom style="dotted">
        <color rgb="FFA32020"/>
      </bottom>
      <diagonal/>
    </border>
  </borders>
  <cellStyleXfs count="63">
    <xf numFmtId="0" fontId="0" fillId="0" borderId="0"/>
    <xf numFmtId="9" fontId="8" fillId="0" borderId="0" applyFont="0" applyFill="0" applyBorder="0" applyAlignment="0" applyProtection="0"/>
    <xf numFmtId="0" fontId="9" fillId="0" borderId="0"/>
    <xf numFmtId="0" fontId="8" fillId="0" borderId="0"/>
    <xf numFmtId="0" fontId="7" fillId="0" borderId="0"/>
    <xf numFmtId="0" fontId="6" fillId="0" borderId="0"/>
    <xf numFmtId="43" fontId="8" fillId="0" borderId="0" applyFont="0" applyFill="0" applyBorder="0" applyAlignment="0" applyProtection="0"/>
    <xf numFmtId="0" fontId="5" fillId="0" borderId="0"/>
    <xf numFmtId="0" fontId="4" fillId="0" borderId="0"/>
    <xf numFmtId="43" fontId="8" fillId="0" borderId="0" applyFont="0" applyFill="0" applyBorder="0" applyAlignment="0" applyProtection="0"/>
    <xf numFmtId="0" fontId="4" fillId="0" borderId="0"/>
    <xf numFmtId="43" fontId="8" fillId="0" borderId="0" applyFont="0" applyFill="0" applyBorder="0" applyAlignment="0" applyProtection="0"/>
    <xf numFmtId="0" fontId="4" fillId="0" borderId="0"/>
    <xf numFmtId="0" fontId="3" fillId="0" borderId="0"/>
    <xf numFmtId="43" fontId="8" fillId="0" borderId="0" applyFont="0" applyFill="0" applyBorder="0" applyAlignment="0" applyProtection="0"/>
    <xf numFmtId="0" fontId="3" fillId="0" borderId="0"/>
    <xf numFmtId="43" fontId="8" fillId="0" borderId="0" applyFont="0" applyFill="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43" fontId="8" fillId="0" borderId="0" applyFont="0" applyFill="0" applyBorder="0" applyAlignment="0" applyProtection="0"/>
    <xf numFmtId="0" fontId="3" fillId="0" borderId="0"/>
    <xf numFmtId="0" fontId="2" fillId="0" borderId="0"/>
    <xf numFmtId="43" fontId="8" fillId="0" borderId="0" applyFont="0" applyFill="0" applyBorder="0" applyAlignment="0" applyProtection="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43" fontId="8" fillId="0" borderId="0" applyFont="0" applyFill="0" applyBorder="0" applyAlignment="0" applyProtection="0"/>
    <xf numFmtId="0" fontId="2" fillId="0" borderId="0"/>
    <xf numFmtId="0" fontId="1" fillId="0" borderId="0"/>
    <xf numFmtId="171" fontId="8" fillId="0" borderId="0" applyFont="0" applyFill="0" applyBorder="0" applyAlignment="0" applyProtection="0"/>
    <xf numFmtId="0" fontId="1" fillId="0" borderId="0"/>
    <xf numFmtId="171" fontId="8" fillId="0" borderId="0" applyFont="0" applyFill="0" applyBorder="0" applyAlignment="0" applyProtection="0"/>
    <xf numFmtId="0" fontId="1" fillId="0" borderId="0"/>
    <xf numFmtId="0" fontId="1" fillId="0" borderId="0"/>
    <xf numFmtId="171" fontId="8" fillId="0" borderId="0" applyFont="0" applyFill="0" applyBorder="0" applyAlignment="0" applyProtection="0"/>
    <xf numFmtId="0" fontId="1" fillId="0" borderId="0"/>
    <xf numFmtId="171" fontId="8" fillId="0" borderId="0" applyFont="0" applyFill="0" applyBorder="0" applyAlignment="0" applyProtection="0"/>
    <xf numFmtId="0" fontId="1" fillId="0" borderId="0"/>
    <xf numFmtId="0" fontId="1" fillId="0" borderId="0"/>
    <xf numFmtId="171" fontId="8" fillId="0" borderId="0" applyFont="0" applyFill="0" applyBorder="0" applyAlignment="0" applyProtection="0"/>
    <xf numFmtId="0" fontId="1" fillId="0" borderId="0"/>
    <xf numFmtId="171" fontId="8" fillId="0" borderId="0" applyFont="0" applyFill="0" applyBorder="0" applyAlignment="0" applyProtection="0"/>
    <xf numFmtId="0" fontId="1" fillId="0" borderId="0"/>
    <xf numFmtId="0" fontId="1" fillId="0" borderId="0"/>
    <xf numFmtId="171" fontId="8" fillId="0" borderId="0" applyFont="0" applyFill="0" applyBorder="0" applyAlignment="0" applyProtection="0"/>
    <xf numFmtId="0" fontId="1" fillId="0" borderId="0"/>
    <xf numFmtId="171" fontId="8" fillId="0" borderId="0" applyFont="0" applyFill="0" applyBorder="0" applyAlignment="0" applyProtection="0"/>
    <xf numFmtId="0" fontId="1" fillId="0" borderId="0"/>
  </cellStyleXfs>
  <cellXfs count="198">
    <xf numFmtId="0" fontId="0" fillId="0" borderId="0" xfId="0"/>
    <xf numFmtId="0" fontId="0" fillId="0" borderId="0" xfId="0" applyAlignment="1">
      <alignment vertical="center"/>
    </xf>
    <xf numFmtId="0" fontId="13" fillId="0" borderId="12" xfId="3" applyFont="1" applyBorder="1"/>
    <xf numFmtId="0" fontId="13" fillId="0" borderId="0" xfId="3" applyFont="1"/>
    <xf numFmtId="164" fontId="0" fillId="0" borderId="0" xfId="0" applyNumberFormat="1" applyAlignment="1">
      <alignment vertical="center"/>
    </xf>
    <xf numFmtId="164" fontId="0" fillId="0" borderId="0" xfId="0" applyNumberFormat="1"/>
    <xf numFmtId="0" fontId="14" fillId="0" borderId="0" xfId="0" applyFont="1"/>
    <xf numFmtId="0" fontId="0" fillId="5" borderId="0" xfId="0" applyFill="1"/>
    <xf numFmtId="0" fontId="16" fillId="5" borderId="0" xfId="0" applyFont="1" applyFill="1" applyAlignment="1">
      <alignment vertical="center"/>
    </xf>
    <xf numFmtId="0" fontId="15" fillId="5" borderId="0" xfId="0" applyFont="1" applyFill="1" applyAlignment="1">
      <alignment vertical="center"/>
    </xf>
    <xf numFmtId="0" fontId="10" fillId="4" borderId="0" xfId="0" applyFont="1" applyFill="1" applyAlignment="1">
      <alignment vertical="center" wrapText="1"/>
    </xf>
    <xf numFmtId="0" fontId="11" fillId="4" borderId="0" xfId="0" applyFont="1" applyFill="1" applyAlignment="1">
      <alignment horizontal="right" vertical="center" wrapText="1"/>
    </xf>
    <xf numFmtId="10" fontId="11" fillId="4" borderId="0" xfId="0" applyNumberFormat="1" applyFont="1" applyFill="1" applyAlignment="1">
      <alignment horizontal="right" vertical="center" wrapText="1"/>
    </xf>
    <xf numFmtId="0" fontId="12" fillId="5" borderId="0" xfId="0" applyFont="1" applyFill="1" applyAlignment="1">
      <alignment vertical="center"/>
    </xf>
    <xf numFmtId="0" fontId="17" fillId="5" borderId="0" xfId="0" applyFont="1" applyFill="1" applyAlignment="1">
      <alignment horizontal="justify" vertical="center"/>
    </xf>
    <xf numFmtId="10" fontId="0" fillId="5" borderId="0" xfId="1" applyNumberFormat="1" applyFont="1" applyFill="1"/>
    <xf numFmtId="0" fontId="0" fillId="5" borderId="0" xfId="0" applyFill="1" applyAlignment="1">
      <alignment vertical="center"/>
    </xf>
    <xf numFmtId="0" fontId="19" fillId="5" borderId="0" xfId="0" applyFont="1" applyFill="1" applyAlignment="1">
      <alignment vertical="center"/>
    </xf>
    <xf numFmtId="0" fontId="20" fillId="5" borderId="0" xfId="0" applyFont="1" applyFill="1" applyAlignment="1">
      <alignment vertical="center"/>
    </xf>
    <xf numFmtId="0" fontId="19" fillId="5" borderId="0" xfId="0" applyFont="1" applyFill="1"/>
    <xf numFmtId="0" fontId="21" fillId="5" borderId="0" xfId="0" applyFont="1" applyFill="1" applyAlignment="1">
      <alignment vertical="center"/>
    </xf>
    <xf numFmtId="0" fontId="19" fillId="5" borderId="0" xfId="0" applyFont="1" applyFill="1" applyAlignment="1">
      <alignment vertical="center" wrapText="1"/>
    </xf>
    <xf numFmtId="0" fontId="20" fillId="5" borderId="16" xfId="0" applyFont="1" applyFill="1" applyBorder="1" applyAlignment="1">
      <alignment vertical="center" wrapText="1"/>
    </xf>
    <xf numFmtId="0" fontId="19" fillId="5" borderId="29" xfId="0" applyFont="1" applyFill="1" applyBorder="1" applyAlignment="1">
      <alignment vertical="center" wrapText="1"/>
    </xf>
    <xf numFmtId="0" fontId="20" fillId="5" borderId="27" xfId="0" applyFont="1" applyFill="1" applyBorder="1" applyAlignment="1">
      <alignment vertical="center" wrapText="1"/>
    </xf>
    <xf numFmtId="0" fontId="19" fillId="5" borderId="28" xfId="0" applyFont="1" applyFill="1" applyBorder="1" applyAlignment="1">
      <alignment vertical="center" wrapText="1"/>
    </xf>
    <xf numFmtId="0" fontId="20" fillId="5" borderId="25" xfId="0" applyFont="1" applyFill="1" applyBorder="1" applyAlignment="1">
      <alignment vertical="center" wrapText="1"/>
    </xf>
    <xf numFmtId="0" fontId="20" fillId="5" borderId="20" xfId="0" applyFont="1" applyFill="1" applyBorder="1" applyAlignment="1">
      <alignment vertical="center" wrapText="1"/>
    </xf>
    <xf numFmtId="0" fontId="20" fillId="5" borderId="14" xfId="0" applyFont="1" applyFill="1" applyBorder="1" applyAlignment="1">
      <alignment vertical="center" wrapText="1"/>
    </xf>
    <xf numFmtId="0" fontId="22" fillId="5" borderId="0" xfId="0" applyFont="1" applyFill="1" applyAlignment="1">
      <alignment vertical="center"/>
    </xf>
    <xf numFmtId="0" fontId="23" fillId="5" borderId="0" xfId="0" applyFont="1" applyFill="1" applyAlignment="1">
      <alignment vertical="center"/>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16" xfId="0" applyFont="1" applyBorder="1" applyAlignment="1">
      <alignment horizontal="center" vertical="center" wrapText="1"/>
    </xf>
    <xf numFmtId="164" fontId="31" fillId="0" borderId="16" xfId="0" applyNumberFormat="1" applyFont="1" applyBorder="1" applyAlignment="1">
      <alignment horizontal="center" vertical="center" wrapText="1"/>
    </xf>
    <xf numFmtId="0" fontId="25" fillId="0" borderId="5" xfId="3" applyFont="1" applyBorder="1" applyAlignment="1">
      <alignment horizontal="center" vertical="center" wrapText="1"/>
    </xf>
    <xf numFmtId="0" fontId="25" fillId="0" borderId="8" xfId="3" applyFont="1" applyBorder="1" applyAlignment="1">
      <alignment horizontal="center" vertical="center" wrapText="1"/>
    </xf>
    <xf numFmtId="0" fontId="25" fillId="2" borderId="8" xfId="3" applyFont="1" applyFill="1" applyBorder="1" applyAlignment="1">
      <alignment horizontal="center" vertical="center" wrapText="1"/>
    </xf>
    <xf numFmtId="0" fontId="25" fillId="0" borderId="6" xfId="3" applyFont="1" applyBorder="1" applyAlignment="1">
      <alignment horizontal="center" vertical="center" wrapText="1"/>
    </xf>
    <xf numFmtId="0" fontId="25" fillId="0" borderId="9" xfId="3" applyFont="1" applyBorder="1" applyAlignment="1">
      <alignment horizontal="center" vertical="center" wrapText="1"/>
    </xf>
    <xf numFmtId="0" fontId="25" fillId="0" borderId="1" xfId="0" applyFont="1" applyBorder="1" applyAlignment="1">
      <alignment horizontal="center" vertical="center"/>
    </xf>
    <xf numFmtId="0" fontId="25" fillId="0" borderId="5" xfId="0" applyFont="1" applyBorder="1" applyAlignment="1">
      <alignment horizontal="center" vertical="center" wrapText="1"/>
    </xf>
    <xf numFmtId="0" fontId="25" fillId="0" borderId="2" xfId="0" applyFont="1" applyBorder="1" applyAlignment="1">
      <alignment horizontal="center" vertical="center"/>
    </xf>
    <xf numFmtId="0" fontId="25" fillId="0" borderId="8" xfId="0" applyFont="1" applyBorder="1" applyAlignment="1">
      <alignment horizontal="center" vertical="center" wrapText="1"/>
    </xf>
    <xf numFmtId="0" fontId="14" fillId="5" borderId="0" xfId="0" applyFont="1" applyFill="1" applyAlignment="1">
      <alignment vertical="center"/>
    </xf>
    <xf numFmtId="0" fontId="30" fillId="0" borderId="0" xfId="3" applyFont="1" applyAlignment="1">
      <alignment vertical="center"/>
    </xf>
    <xf numFmtId="164" fontId="10" fillId="0" borderId="11" xfId="0" applyNumberFormat="1" applyFont="1" applyBorder="1" applyAlignment="1">
      <alignment horizontal="right" vertical="center" wrapText="1"/>
    </xf>
    <xf numFmtId="164" fontId="10" fillId="0" borderId="11" xfId="0" applyNumberFormat="1" applyFont="1" applyBorder="1" applyAlignment="1">
      <alignment horizontal="center" vertical="center" wrapText="1"/>
    </xf>
    <xf numFmtId="0" fontId="10" fillId="0" borderId="3" xfId="0" applyFont="1" applyBorder="1" applyAlignment="1">
      <alignment horizontal="right" vertical="center" wrapText="1"/>
    </xf>
    <xf numFmtId="166" fontId="10" fillId="0" borderId="3" xfId="0" applyNumberFormat="1" applyFont="1" applyBorder="1" applyAlignment="1">
      <alignment horizontal="right" vertical="center" wrapText="1"/>
    </xf>
    <xf numFmtId="0" fontId="10" fillId="0" borderId="3" xfId="0" applyFont="1" applyBorder="1" applyAlignment="1">
      <alignment vertical="center" wrapText="1"/>
    </xf>
    <xf numFmtId="164" fontId="10" fillId="0" borderId="3" xfId="1" applyNumberFormat="1" applyFont="1" applyBorder="1" applyAlignment="1">
      <alignment horizontal="right" vertical="center" wrapText="1"/>
    </xf>
    <xf numFmtId="0" fontId="25" fillId="0" borderId="13" xfId="0" applyFont="1" applyBorder="1" applyAlignment="1">
      <alignment horizontal="center" vertical="center" wrapText="1"/>
    </xf>
    <xf numFmtId="0" fontId="28" fillId="0" borderId="36" xfId="0" applyFont="1" applyBorder="1" applyAlignment="1">
      <alignment horizontal="center" vertical="center" wrapText="1"/>
    </xf>
    <xf numFmtId="0" fontId="26" fillId="0" borderId="37" xfId="0" applyFont="1" applyBorder="1" applyAlignment="1">
      <alignment horizontal="center" vertical="center" wrapText="1"/>
    </xf>
    <xf numFmtId="0" fontId="29" fillId="0" borderId="37" xfId="0" applyFont="1" applyBorder="1" applyAlignment="1">
      <alignment horizontal="center" vertical="center" wrapText="1"/>
    </xf>
    <xf numFmtId="0" fontId="24" fillId="0" borderId="37" xfId="0" applyFont="1" applyBorder="1" applyAlignment="1">
      <alignment horizontal="center" vertical="center" wrapText="1"/>
    </xf>
    <xf numFmtId="164" fontId="0" fillId="5" borderId="0" xfId="0" applyNumberFormat="1" applyFill="1"/>
    <xf numFmtId="0" fontId="10" fillId="0" borderId="22" xfId="0" applyFont="1" applyBorder="1" applyAlignment="1">
      <alignment horizontal="left" vertical="center" wrapText="1"/>
    </xf>
    <xf numFmtId="165" fontId="10" fillId="0" borderId="3" xfId="0" applyNumberFormat="1" applyFont="1" applyBorder="1" applyAlignment="1">
      <alignment horizontal="right" vertical="center" wrapText="1"/>
    </xf>
    <xf numFmtId="0" fontId="10" fillId="0" borderId="15" xfId="0" applyFont="1" applyBorder="1" applyAlignment="1">
      <alignment vertical="center" wrapText="1"/>
    </xf>
    <xf numFmtId="165" fontId="10" fillId="0" borderId="16" xfId="0" applyNumberFormat="1" applyFont="1" applyBorder="1" applyAlignment="1">
      <alignment horizontal="right" vertical="center" wrapText="1"/>
    </xf>
    <xf numFmtId="0" fontId="11" fillId="3" borderId="24" xfId="0" applyFont="1" applyFill="1" applyBorder="1" applyAlignment="1">
      <alignment vertical="center" wrapText="1"/>
    </xf>
    <xf numFmtId="0" fontId="10" fillId="3" borderId="24" xfId="0" applyFont="1" applyFill="1" applyBorder="1" applyAlignment="1">
      <alignment vertical="center" wrapText="1"/>
    </xf>
    <xf numFmtId="0" fontId="11" fillId="0" borderId="10" xfId="3" applyFont="1" applyBorder="1" applyAlignment="1">
      <alignment vertical="center"/>
    </xf>
    <xf numFmtId="0" fontId="11" fillId="0" borderId="7" xfId="3" applyFont="1" applyBorder="1" applyAlignment="1">
      <alignment vertical="center"/>
    </xf>
    <xf numFmtId="0" fontId="10" fillId="0" borderId="3" xfId="0" applyFont="1" applyBorder="1" applyAlignment="1">
      <alignment vertical="center"/>
    </xf>
    <xf numFmtId="0" fontId="10" fillId="0" borderId="2" xfId="0" applyFont="1" applyBorder="1" applyAlignment="1">
      <alignment vertical="center"/>
    </xf>
    <xf numFmtId="0" fontId="10" fillId="0" borderId="34" xfId="0" applyFont="1" applyBorder="1" applyAlignment="1">
      <alignment vertical="center"/>
    </xf>
    <xf numFmtId="164" fontId="24" fillId="0" borderId="38" xfId="0" applyNumberFormat="1" applyFont="1" applyBorder="1" applyAlignment="1">
      <alignment horizontal="center" vertical="center" wrapText="1"/>
    </xf>
    <xf numFmtId="164" fontId="24" fillId="0" borderId="39" xfId="0" applyNumberFormat="1" applyFont="1" applyBorder="1" applyAlignment="1">
      <alignment horizontal="center" vertical="center" wrapText="1"/>
    </xf>
    <xf numFmtId="0" fontId="10" fillId="0" borderId="3" xfId="0" applyFont="1" applyBorder="1" applyAlignment="1">
      <alignment horizontal="left" vertical="center" wrapText="1"/>
    </xf>
    <xf numFmtId="164" fontId="11" fillId="3" borderId="24" xfId="1" applyNumberFormat="1" applyFont="1" applyFill="1" applyBorder="1" applyAlignment="1">
      <alignment vertical="center" wrapText="1"/>
    </xf>
    <xf numFmtId="164" fontId="10" fillId="0" borderId="8" xfId="0" applyNumberFormat="1" applyFont="1" applyBorder="1" applyAlignment="1">
      <alignment horizontal="right" vertical="center" wrapText="1"/>
    </xf>
    <xf numFmtId="164" fontId="10" fillId="6" borderId="11" xfId="0" applyNumberFormat="1" applyFont="1" applyFill="1" applyBorder="1" applyAlignment="1">
      <alignment horizontal="right" vertical="center" wrapText="1"/>
    </xf>
    <xf numFmtId="164" fontId="10" fillId="6" borderId="8" xfId="0" applyNumberFormat="1" applyFont="1" applyFill="1" applyBorder="1" applyAlignment="1">
      <alignment horizontal="right" vertical="center" wrapText="1"/>
    </xf>
    <xf numFmtId="10" fontId="13" fillId="0" borderId="0" xfId="3" applyNumberFormat="1" applyFont="1"/>
    <xf numFmtId="164" fontId="34" fillId="0" borderId="22" xfId="0" applyNumberFormat="1" applyFont="1" applyBorder="1" applyAlignment="1">
      <alignment horizontal="right" vertical="center" wrapText="1"/>
    </xf>
    <xf numFmtId="164" fontId="34" fillId="0" borderId="35" xfId="0" applyNumberFormat="1" applyFont="1" applyBorder="1" applyAlignment="1">
      <alignment horizontal="center" vertical="center" wrapText="1"/>
    </xf>
    <xf numFmtId="9" fontId="0" fillId="5" borderId="0" xfId="0" applyNumberFormat="1" applyFill="1"/>
    <xf numFmtId="165" fontId="11" fillId="0" borderId="16" xfId="0" applyNumberFormat="1" applyFont="1" applyBorder="1" applyAlignment="1">
      <alignment horizontal="center" vertical="center" wrapText="1"/>
    </xf>
    <xf numFmtId="164" fontId="31" fillId="0" borderId="14" xfId="0" applyNumberFormat="1" applyFont="1" applyBorder="1" applyAlignment="1">
      <alignment horizontal="center" vertical="center" wrapText="1"/>
    </xf>
    <xf numFmtId="164" fontId="10" fillId="3" borderId="14" xfId="0" applyNumberFormat="1" applyFont="1" applyFill="1" applyBorder="1" applyAlignment="1">
      <alignment horizontal="right" vertical="center" wrapText="1"/>
    </xf>
    <xf numFmtId="165" fontId="10" fillId="3" borderId="14" xfId="0" applyNumberFormat="1" applyFont="1" applyFill="1" applyBorder="1" applyAlignment="1">
      <alignment horizontal="right" vertical="center" wrapText="1"/>
    </xf>
    <xf numFmtId="164" fontId="10" fillId="0" borderId="3" xfId="1" applyNumberFormat="1" applyFont="1" applyFill="1" applyBorder="1" applyAlignment="1">
      <alignment horizontal="right" vertical="center" wrapText="1"/>
    </xf>
    <xf numFmtId="164" fontId="10" fillId="0" borderId="35" xfId="0" applyNumberFormat="1" applyFont="1" applyBorder="1" applyAlignment="1">
      <alignment horizontal="center" vertical="center" wrapText="1"/>
    </xf>
    <xf numFmtId="164" fontId="34" fillId="0" borderId="11" xfId="0" applyNumberFormat="1" applyFont="1" applyBorder="1" applyAlignment="1">
      <alignment horizontal="center" vertical="center" wrapText="1"/>
    </xf>
    <xf numFmtId="165" fontId="34" fillId="3" borderId="15" xfId="0" applyNumberFormat="1" applyFont="1" applyFill="1" applyBorder="1" applyAlignment="1">
      <alignment horizontal="center" vertical="center" wrapText="1"/>
    </xf>
    <xf numFmtId="9" fontId="34" fillId="3" borderId="15" xfId="1" applyFont="1" applyFill="1" applyBorder="1" applyAlignment="1">
      <alignment horizontal="center" vertical="center" wrapText="1"/>
    </xf>
    <xf numFmtId="165" fontId="34" fillId="3" borderId="24" xfId="0" applyNumberFormat="1" applyFont="1" applyFill="1" applyBorder="1" applyAlignment="1">
      <alignment vertical="center" wrapText="1"/>
    </xf>
    <xf numFmtId="166" fontId="0" fillId="0" borderId="0" xfId="0" applyNumberFormat="1" applyAlignment="1">
      <alignment vertical="center"/>
    </xf>
    <xf numFmtId="165" fontId="0" fillId="0" borderId="0" xfId="0" applyNumberFormat="1"/>
    <xf numFmtId="0" fontId="11" fillId="0" borderId="24" xfId="0" applyFont="1" applyBorder="1" applyAlignment="1">
      <alignment vertical="center" wrapText="1"/>
    </xf>
    <xf numFmtId="0" fontId="34" fillId="0" borderId="15" xfId="0" applyFont="1" applyBorder="1" applyAlignment="1">
      <alignment horizontal="center" vertical="center" wrapText="1"/>
    </xf>
    <xf numFmtId="0" fontId="11" fillId="0" borderId="15" xfId="0" applyFont="1" applyBorder="1" applyAlignment="1">
      <alignment horizontal="center" vertical="center" wrapText="1"/>
    </xf>
    <xf numFmtId="9" fontId="11" fillId="0" borderId="16" xfId="0" applyNumberFormat="1" applyFont="1" applyBorder="1" applyAlignment="1">
      <alignment horizontal="center" vertical="center" wrapText="1"/>
    </xf>
    <xf numFmtId="0" fontId="11" fillId="3" borderId="15" xfId="0" applyFont="1" applyFill="1" applyBorder="1" applyAlignment="1">
      <alignment horizontal="center" vertical="center" wrapText="1"/>
    </xf>
    <xf numFmtId="9" fontId="11" fillId="3" borderId="16" xfId="0" applyNumberFormat="1" applyFont="1" applyFill="1" applyBorder="1" applyAlignment="1">
      <alignment horizontal="center" vertical="center" wrapText="1"/>
    </xf>
    <xf numFmtId="0" fontId="35" fillId="0" borderId="0" xfId="0" applyFont="1" applyAlignment="1">
      <alignment vertical="center"/>
    </xf>
    <xf numFmtId="0" fontId="19" fillId="0" borderId="0" xfId="0" applyFont="1"/>
    <xf numFmtId="0" fontId="36" fillId="0" borderId="0" xfId="0" applyFont="1"/>
    <xf numFmtId="0" fontId="20" fillId="0" borderId="0" xfId="0" applyFont="1"/>
    <xf numFmtId="0" fontId="37" fillId="0" borderId="0" xfId="0" applyFont="1"/>
    <xf numFmtId="0" fontId="38" fillId="0" borderId="0" xfId="0" applyFont="1" applyAlignment="1">
      <alignment horizontal="center" vertical="center" wrapText="1"/>
    </xf>
    <xf numFmtId="0" fontId="39" fillId="0" borderId="0" xfId="0" applyFont="1"/>
    <xf numFmtId="0" fontId="37" fillId="5" borderId="0" xfId="0" applyFont="1" applyFill="1"/>
    <xf numFmtId="0" fontId="39" fillId="5" borderId="0" xfId="0" applyFont="1" applyFill="1"/>
    <xf numFmtId="164" fontId="34" fillId="0" borderId="23" xfId="0" applyNumberFormat="1" applyFont="1" applyBorder="1" applyAlignment="1">
      <alignment horizontal="right" vertical="center" wrapText="1"/>
    </xf>
    <xf numFmtId="0" fontId="37" fillId="0" borderId="0" xfId="0" applyFont="1" applyAlignment="1">
      <alignment vertical="center"/>
    </xf>
    <xf numFmtId="2" fontId="39" fillId="0" borderId="0" xfId="0" applyNumberFormat="1" applyFont="1" applyAlignment="1">
      <alignment vertical="center"/>
    </xf>
    <xf numFmtId="0" fontId="25" fillId="0" borderId="40" xfId="0" applyFont="1" applyBorder="1" applyAlignment="1">
      <alignment horizontal="center" vertical="center" wrapText="1"/>
    </xf>
    <xf numFmtId="0" fontId="28" fillId="0" borderId="41" xfId="0" applyFont="1" applyBorder="1" applyAlignment="1">
      <alignment horizontal="center" vertical="center" wrapText="1"/>
    </xf>
    <xf numFmtId="164" fontId="10" fillId="0" borderId="11" xfId="1" applyNumberFormat="1" applyFont="1" applyFill="1" applyBorder="1" applyAlignment="1">
      <alignment horizontal="right" vertical="center" wrapText="1"/>
    </xf>
    <xf numFmtId="164" fontId="10" fillId="0" borderId="11" xfId="1" applyNumberFormat="1" applyFont="1" applyBorder="1" applyAlignment="1">
      <alignment horizontal="right" vertical="center" wrapText="1"/>
    </xf>
    <xf numFmtId="2" fontId="37" fillId="0" borderId="0" xfId="0" applyNumberFormat="1" applyFont="1" applyAlignment="1">
      <alignment vertical="center"/>
    </xf>
    <xf numFmtId="9" fontId="34" fillId="0" borderId="15" xfId="1" applyFont="1" applyFill="1" applyBorder="1" applyAlignment="1">
      <alignment horizontal="center" vertical="center" wrapText="1"/>
    </xf>
    <xf numFmtId="165" fontId="34" fillId="0" borderId="24" xfId="0" applyNumberFormat="1" applyFont="1" applyBorder="1" applyAlignment="1">
      <alignment vertical="center" wrapText="1"/>
    </xf>
    <xf numFmtId="164" fontId="11" fillId="0" borderId="24" xfId="1" applyNumberFormat="1" applyFont="1" applyFill="1" applyBorder="1" applyAlignment="1">
      <alignment vertical="center" wrapText="1"/>
    </xf>
    <xf numFmtId="0" fontId="11" fillId="0" borderId="0" xfId="0" applyFont="1" applyAlignment="1">
      <alignment vertical="center"/>
    </xf>
    <xf numFmtId="164" fontId="13" fillId="0" borderId="0" xfId="3" applyNumberFormat="1" applyFont="1"/>
    <xf numFmtId="0" fontId="41" fillId="0" borderId="1" xfId="0" applyFont="1" applyBorder="1" applyAlignment="1">
      <alignment horizontal="center" vertical="center" wrapText="1"/>
    </xf>
    <xf numFmtId="0" fontId="41" fillId="0" borderId="37" xfId="0" applyFont="1" applyBorder="1" applyAlignment="1">
      <alignment horizontal="center" vertical="center" wrapText="1"/>
    </xf>
    <xf numFmtId="17" fontId="25" fillId="2" borderId="5" xfId="3" applyNumberFormat="1" applyFont="1" applyFill="1" applyBorder="1" applyAlignment="1">
      <alignment horizontal="center" vertical="center" wrapText="1"/>
    </xf>
    <xf numFmtId="165" fontId="0" fillId="5" borderId="0" xfId="0" applyNumberFormat="1" applyFill="1"/>
    <xf numFmtId="0" fontId="20" fillId="0" borderId="20" xfId="0" applyFont="1" applyBorder="1" applyAlignment="1">
      <alignment vertical="center" wrapText="1"/>
    </xf>
    <xf numFmtId="0" fontId="19" fillId="0" borderId="29" xfId="0" applyFont="1" applyBorder="1" applyAlignment="1">
      <alignment vertical="center" wrapText="1"/>
    </xf>
    <xf numFmtId="0" fontId="19" fillId="0" borderId="0" xfId="0" applyFont="1" applyAlignment="1">
      <alignment vertical="center" wrapText="1"/>
    </xf>
    <xf numFmtId="0" fontId="32" fillId="5" borderId="0" xfId="0" applyFont="1" applyFill="1" applyAlignment="1">
      <alignment horizontal="left" vertical="center" wrapText="1"/>
    </xf>
    <xf numFmtId="0" fontId="10" fillId="0" borderId="24" xfId="0" applyFont="1" applyBorder="1" applyAlignment="1">
      <alignment vertical="center" wrapText="1"/>
    </xf>
    <xf numFmtId="165" fontId="10" fillId="0" borderId="14" xfId="0" applyNumberFormat="1" applyFont="1" applyBorder="1" applyAlignment="1">
      <alignment horizontal="right" vertical="center" wrapText="1"/>
    </xf>
    <xf numFmtId="164" fontId="10" fillId="0" borderId="14" xfId="0" applyNumberFormat="1" applyFont="1" applyBorder="1" applyAlignment="1">
      <alignment horizontal="right" vertical="center" wrapText="1"/>
    </xf>
    <xf numFmtId="164" fontId="34" fillId="0" borderId="0" xfId="1" applyNumberFormat="1" applyFont="1"/>
    <xf numFmtId="17" fontId="25" fillId="0" borderId="5" xfId="3" applyNumberFormat="1" applyFont="1" applyBorder="1" applyAlignment="1">
      <alignment horizontal="center" vertical="center" wrapText="1"/>
    </xf>
    <xf numFmtId="0" fontId="31" fillId="0" borderId="19" xfId="0" applyFont="1" applyBorder="1" applyAlignment="1">
      <alignment horizontal="center" vertical="center" wrapText="1"/>
    </xf>
    <xf numFmtId="0" fontId="31" fillId="0" borderId="15" xfId="0" applyFont="1" applyBorder="1" applyAlignment="1">
      <alignment horizontal="center" vertical="center" wrapText="1"/>
    </xf>
    <xf numFmtId="164" fontId="10" fillId="3" borderId="24" xfId="0" applyNumberFormat="1" applyFont="1" applyFill="1" applyBorder="1" applyAlignment="1">
      <alignment horizontal="right" vertical="center" wrapText="1"/>
    </xf>
    <xf numFmtId="164" fontId="10" fillId="0" borderId="24" xfId="0" applyNumberFormat="1" applyFont="1" applyBorder="1" applyAlignment="1">
      <alignment horizontal="right" vertical="center" wrapText="1"/>
    </xf>
    <xf numFmtId="164" fontId="0" fillId="0" borderId="0" xfId="1" applyNumberFormat="1" applyFont="1"/>
    <xf numFmtId="164" fontId="34" fillId="0" borderId="3" xfId="0" applyNumberFormat="1" applyFont="1" applyBorder="1" applyAlignment="1">
      <alignment horizontal="right" vertical="center" wrapText="1"/>
    </xf>
    <xf numFmtId="164" fontId="34" fillId="0" borderId="11" xfId="0" applyNumberFormat="1" applyFont="1" applyBorder="1" applyAlignment="1">
      <alignment horizontal="right" vertical="center" wrapText="1"/>
    </xf>
    <xf numFmtId="164" fontId="34" fillId="0" borderId="16" xfId="0" applyNumberFormat="1" applyFont="1" applyBorder="1" applyAlignment="1">
      <alignment horizontal="right" vertical="center" wrapText="1"/>
    </xf>
    <xf numFmtId="164" fontId="34" fillId="0" borderId="29" xfId="0" applyNumberFormat="1" applyFont="1" applyBorder="1" applyAlignment="1">
      <alignment horizontal="right" vertical="center" wrapText="1"/>
    </xf>
    <xf numFmtId="167" fontId="0" fillId="5" borderId="0" xfId="0" applyNumberFormat="1" applyFill="1"/>
    <xf numFmtId="166" fontId="40" fillId="2" borderId="3" xfId="0" applyNumberFormat="1" applyFont="1" applyFill="1" applyBorder="1" applyAlignment="1">
      <alignment horizontal="right" vertical="center" wrapText="1"/>
    </xf>
    <xf numFmtId="0" fontId="43" fillId="0" borderId="0" xfId="0" applyFont="1"/>
    <xf numFmtId="0" fontId="10" fillId="0" borderId="43" xfId="0" applyFont="1" applyBorder="1" applyAlignment="1">
      <alignment horizontal="left" vertical="center" wrapText="1"/>
    </xf>
    <xf numFmtId="166" fontId="10" fillId="0" borderId="43" xfId="0" applyNumberFormat="1" applyFont="1" applyBorder="1" applyAlignment="1">
      <alignment horizontal="right" vertical="center" wrapText="1"/>
    </xf>
    <xf numFmtId="166" fontId="40" fillId="2" borderId="43" xfId="0" applyNumberFormat="1" applyFont="1" applyFill="1" applyBorder="1" applyAlignment="1">
      <alignment horizontal="right" vertical="center" wrapText="1"/>
    </xf>
    <xf numFmtId="164" fontId="34" fillId="0" borderId="44" xfId="0" applyNumberFormat="1" applyFont="1" applyBorder="1" applyAlignment="1">
      <alignment horizontal="right" vertical="center" wrapText="1"/>
    </xf>
    <xf numFmtId="164" fontId="34" fillId="0" borderId="45" xfId="0" applyNumberFormat="1" applyFont="1" applyBorder="1" applyAlignment="1">
      <alignment horizontal="right" vertical="center" wrapText="1"/>
    </xf>
    <xf numFmtId="0" fontId="10" fillId="0" borderId="46" xfId="0" applyFont="1" applyBorder="1" applyAlignment="1">
      <alignment horizontal="left" vertical="center" wrapText="1"/>
    </xf>
    <xf numFmtId="166" fontId="10" fillId="0" borderId="46" xfId="0" applyNumberFormat="1" applyFont="1" applyBorder="1" applyAlignment="1">
      <alignment horizontal="right" vertical="center" wrapText="1"/>
    </xf>
    <xf numFmtId="166" fontId="40" fillId="2" borderId="46" xfId="0" applyNumberFormat="1" applyFont="1" applyFill="1" applyBorder="1" applyAlignment="1">
      <alignment horizontal="right" vertical="center" wrapText="1"/>
    </xf>
    <xf numFmtId="164" fontId="34" fillId="0" borderId="46" xfId="0" applyNumberFormat="1" applyFont="1" applyBorder="1" applyAlignment="1">
      <alignment horizontal="right" vertical="center" wrapText="1"/>
    </xf>
    <xf numFmtId="164" fontId="34" fillId="0" borderId="47" xfId="0" applyNumberFormat="1" applyFont="1" applyBorder="1" applyAlignment="1">
      <alignment horizontal="right" vertical="center" wrapText="1"/>
    </xf>
    <xf numFmtId="2" fontId="39" fillId="0" borderId="42" xfId="0" applyNumberFormat="1" applyFont="1" applyBorder="1" applyAlignment="1">
      <alignment vertical="center"/>
    </xf>
    <xf numFmtId="166" fontId="44" fillId="0" borderId="0" xfId="0" applyNumberFormat="1" applyFont="1" applyAlignment="1">
      <alignment vertical="center"/>
    </xf>
    <xf numFmtId="0" fontId="31" fillId="0" borderId="14" xfId="0" applyFont="1" applyBorder="1" applyAlignment="1">
      <alignment horizontal="center" vertical="center" wrapText="1"/>
    </xf>
    <xf numFmtId="0" fontId="0" fillId="7" borderId="0" xfId="0" applyFill="1" applyAlignment="1">
      <alignment vertical="center"/>
    </xf>
    <xf numFmtId="0" fontId="45" fillId="7" borderId="0" xfId="0" applyFont="1" applyFill="1" applyAlignment="1">
      <alignment vertical="center"/>
    </xf>
    <xf numFmtId="0" fontId="24" fillId="0" borderId="17" xfId="0" applyFont="1" applyBorder="1" applyAlignment="1">
      <alignment vertical="center" wrapText="1"/>
    </xf>
    <xf numFmtId="0" fontId="45" fillId="0" borderId="0" xfId="0" applyFont="1" applyAlignment="1">
      <alignment vertical="center"/>
    </xf>
    <xf numFmtId="0" fontId="10" fillId="0" borderId="3" xfId="0" applyFont="1" applyBorder="1" applyAlignment="1">
      <alignment horizontal="center" vertical="center" wrapText="1"/>
    </xf>
    <xf numFmtId="0" fontId="10" fillId="0" borderId="48" xfId="0" applyFont="1" applyBorder="1" applyAlignment="1">
      <alignment horizontal="center" vertical="center" wrapText="1"/>
    </xf>
    <xf numFmtId="0" fontId="31" fillId="0" borderId="24" xfId="0" applyFont="1" applyBorder="1" applyAlignment="1">
      <alignment horizontal="center" vertical="center" wrapText="1"/>
    </xf>
    <xf numFmtId="164" fontId="31" fillId="0" borderId="24" xfId="0" applyNumberFormat="1" applyFont="1" applyBorder="1" applyAlignment="1">
      <alignment horizontal="center" vertical="center" wrapText="1"/>
    </xf>
    <xf numFmtId="0" fontId="20" fillId="5" borderId="20" xfId="0" applyFont="1" applyFill="1" applyBorder="1" applyAlignment="1">
      <alignment vertical="center" wrapText="1"/>
    </xf>
    <xf numFmtId="0" fontId="20" fillId="5" borderId="16" xfId="0" applyFont="1" applyFill="1" applyBorder="1" applyAlignment="1">
      <alignment vertical="center" wrapText="1"/>
    </xf>
    <xf numFmtId="0" fontId="19" fillId="5" borderId="33" xfId="0" applyFont="1" applyFill="1" applyBorder="1" applyAlignment="1">
      <alignment vertical="center" wrapText="1"/>
    </xf>
    <xf numFmtId="0" fontId="19" fillId="5" borderId="32" xfId="0" applyFont="1" applyFill="1" applyBorder="1" applyAlignment="1">
      <alignment vertical="center" wrapText="1"/>
    </xf>
    <xf numFmtId="0" fontId="19" fillId="5" borderId="0" xfId="0" applyFont="1" applyFill="1" applyAlignment="1">
      <alignment vertical="center" wrapText="1"/>
    </xf>
    <xf numFmtId="0" fontId="18" fillId="5" borderId="26" xfId="0" applyFont="1" applyFill="1" applyBorder="1" applyAlignment="1">
      <alignment horizontal="center" vertical="center" wrapText="1"/>
    </xf>
    <xf numFmtId="0" fontId="18" fillId="5" borderId="27" xfId="0" applyFont="1" applyFill="1" applyBorder="1" applyAlignment="1">
      <alignment horizontal="center" vertical="center" wrapText="1"/>
    </xf>
    <xf numFmtId="0" fontId="18" fillId="5" borderId="30" xfId="0" applyFont="1" applyFill="1" applyBorder="1" applyAlignment="1">
      <alignment horizontal="center" vertical="center" wrapText="1"/>
    </xf>
    <xf numFmtId="0" fontId="18" fillId="5" borderId="31" xfId="0" applyFont="1" applyFill="1" applyBorder="1" applyAlignment="1">
      <alignment horizontal="center" vertical="center" wrapText="1"/>
    </xf>
    <xf numFmtId="0" fontId="20" fillId="5" borderId="26" xfId="0" applyFont="1" applyFill="1" applyBorder="1" applyAlignment="1">
      <alignment vertical="center" wrapText="1"/>
    </xf>
    <xf numFmtId="0" fontId="19" fillId="5" borderId="30" xfId="0" applyFont="1" applyFill="1" applyBorder="1" applyAlignment="1">
      <alignment vertical="center" wrapText="1"/>
    </xf>
    <xf numFmtId="0" fontId="20" fillId="5" borderId="25" xfId="0" applyFont="1" applyFill="1" applyBorder="1" applyAlignment="1">
      <alignment vertical="center" wrapText="1"/>
    </xf>
    <xf numFmtId="0" fontId="24" fillId="0" borderId="13"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38" fillId="0" borderId="0" xfId="0" applyFont="1" applyAlignment="1">
      <alignment horizontal="center" vertical="center" wrapText="1"/>
    </xf>
    <xf numFmtId="0" fontId="31" fillId="0" borderId="19"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32" xfId="0" applyFont="1" applyBorder="1" applyAlignment="1">
      <alignment horizontal="center" vertical="center" wrapText="1"/>
    </xf>
    <xf numFmtId="0" fontId="11" fillId="0" borderId="0" xfId="0" applyFont="1" applyAlignment="1">
      <alignment horizontal="left" wrapText="1"/>
    </xf>
    <xf numFmtId="0" fontId="31" fillId="0" borderId="21" xfId="0" applyFont="1" applyBorder="1" applyAlignment="1">
      <alignment horizontal="center" vertical="center" wrapText="1"/>
    </xf>
    <xf numFmtId="0" fontId="31" fillId="0" borderId="14" xfId="0" applyFont="1" applyBorder="1" applyAlignment="1">
      <alignment horizontal="center" vertical="center" wrapText="1"/>
    </xf>
    <xf numFmtId="0" fontId="32" fillId="5" borderId="0" xfId="0" applyFont="1" applyFill="1" applyAlignment="1">
      <alignment horizontal="left" vertical="center" wrapText="1"/>
    </xf>
    <xf numFmtId="0" fontId="25" fillId="0" borderId="4" xfId="3" applyFont="1" applyBorder="1" applyAlignment="1">
      <alignment vertical="center"/>
    </xf>
    <xf numFmtId="0" fontId="25" fillId="0" borderId="7" xfId="3" applyFont="1" applyBorder="1" applyAlignment="1">
      <alignment vertical="center"/>
    </xf>
    <xf numFmtId="9" fontId="11" fillId="0" borderId="16" xfId="0" applyNumberFormat="1" applyFont="1" applyBorder="1" applyAlignment="1">
      <alignment horizontal="center" vertical="center" wrapText="1"/>
    </xf>
    <xf numFmtId="9" fontId="11" fillId="3" borderId="16" xfId="0" applyNumberFormat="1" applyFont="1" applyFill="1" applyBorder="1" applyAlignment="1">
      <alignment horizontal="center" vertical="center" wrapText="1"/>
    </xf>
    <xf numFmtId="9" fontId="11" fillId="0" borderId="16" xfId="0" applyNumberFormat="1" applyFont="1" applyBorder="1" applyAlignment="1">
      <alignment horizontal="center" vertical="center" wrapText="1"/>
    </xf>
  </cellXfs>
  <cellStyles count="63">
    <cellStyle name="Comma 2" xfId="6" xr:uid="{41C2853D-5A15-4642-8A16-EB5705966F41}"/>
    <cellStyle name="Comma 2 2" xfId="11" xr:uid="{AA4C616B-6EDA-4006-A7C6-E25F01731A91}"/>
    <cellStyle name="Comma 2 2 2" xfId="21" xr:uid="{EA79B54D-E882-4CBC-B899-DD0AE6E29BF9}"/>
    <cellStyle name="Comma 2 2 2 2" xfId="41" xr:uid="{7F08CC4A-D678-41A8-AE3B-E609C5781CBA}"/>
    <cellStyle name="Comma 2 2 2 3" xfId="61" xr:uid="{B85F4867-2601-4F77-A496-85E4FAD59F96}"/>
    <cellStyle name="Comma 2 2 3" xfId="31" xr:uid="{689D56D1-CBA9-43B7-ADC4-FDC46434AB55}"/>
    <cellStyle name="Comma 2 2 4" xfId="51" xr:uid="{8D839612-FE22-43E1-9AF0-541A924C982F}"/>
    <cellStyle name="Comma 2 3" xfId="16" xr:uid="{AA7692FE-7601-459D-B593-D348738373E9}"/>
    <cellStyle name="Comma 2 3 2" xfId="36" xr:uid="{68B81C27-77A9-4049-A925-9E6A063C787E}"/>
    <cellStyle name="Comma 2 3 3" xfId="56" xr:uid="{DCDFCBAE-E860-4A2E-953C-D4EA4C6E315E}"/>
    <cellStyle name="Comma 2 4" xfId="26" xr:uid="{54B1D9DC-48FA-4122-833D-41CD6C5A394B}"/>
    <cellStyle name="Comma 2 5" xfId="46" xr:uid="{338B4262-51D1-4152-BD60-80BF07C6748F}"/>
    <cellStyle name="Comma 3" xfId="9" xr:uid="{32F574C9-B824-4019-A921-9C86B79F2B1B}"/>
    <cellStyle name="Comma 3 2" xfId="19" xr:uid="{F94EF0FC-1EA8-40FB-9043-91CAA97FE102}"/>
    <cellStyle name="Comma 3 2 2" xfId="39" xr:uid="{37BEF7D0-170F-413D-B3A1-AD5CC69019C7}"/>
    <cellStyle name="Comma 3 2 3" xfId="59" xr:uid="{4F9D4701-E4E5-4002-8054-58AABA6470FE}"/>
    <cellStyle name="Comma 3 3" xfId="29" xr:uid="{DFECD4F0-EAFA-45B7-8862-494215236198}"/>
    <cellStyle name="Comma 3 4" xfId="49" xr:uid="{87DA2A45-67B8-4736-9DCE-717F6AD06160}"/>
    <cellStyle name="Comma 4" xfId="14" xr:uid="{ABC32653-E41C-41DB-A278-1BD9FB087941}"/>
    <cellStyle name="Comma 4 2" xfId="34" xr:uid="{7C111111-20C2-4EF2-AED3-FAFBF334F0D6}"/>
    <cellStyle name="Comma 4 3" xfId="54" xr:uid="{0E8B9A08-F436-4B12-A2BC-D529D651C6D4}"/>
    <cellStyle name="Comma 5" xfId="24" xr:uid="{E30F8D25-1242-4A2C-9525-31CA8A1AECA5}"/>
    <cellStyle name="Comma 6" xfId="44" xr:uid="{4249B097-AA99-481C-A6BB-B6D54F884561}"/>
    <cellStyle name="Normal" xfId="0" builtinId="0"/>
    <cellStyle name="Normal 2" xfId="4" xr:uid="{00000000-0005-0000-0000-000001000000}"/>
    <cellStyle name="Normal 2 2" xfId="5" xr:uid="{F4F6BF71-AD3A-4538-A08C-8D675232B994}"/>
    <cellStyle name="Normal 2 2 2" xfId="10" xr:uid="{6264071E-5609-4770-A89E-829F1E2C095F}"/>
    <cellStyle name="Normal 2 2 2 2" xfId="20" xr:uid="{C134C638-2449-4399-84E8-899179155193}"/>
    <cellStyle name="Normal 2 2 2 2 2" xfId="40" xr:uid="{E7E0891A-D07C-4499-AC72-68E844E10A92}"/>
    <cellStyle name="Normal 2 2 2 2 3" xfId="60" xr:uid="{C3CCCB64-B1E0-4FF1-91CC-5AC8C022BC1B}"/>
    <cellStyle name="Normal 2 2 2 3" xfId="30" xr:uid="{A5D42471-86BC-469B-B698-5F3DACE4ABA5}"/>
    <cellStyle name="Normal 2 2 2 4" xfId="50" xr:uid="{B0A6DBBA-3858-471E-8C7C-FC53B3E876DE}"/>
    <cellStyle name="Normal 2 2 3" xfId="15" xr:uid="{7ABF77CE-9900-4A61-ACDA-E058E4DBFE14}"/>
    <cellStyle name="Normal 2 2 3 2" xfId="35" xr:uid="{42F05539-ECA9-4D28-9D6B-7B0E29DCBA2D}"/>
    <cellStyle name="Normal 2 2 3 3" xfId="55" xr:uid="{26918C68-9556-4660-8E95-51E95F4B7723}"/>
    <cellStyle name="Normal 2 2 4" xfId="25" xr:uid="{73AEC261-22E8-41B1-90D4-D2E310CE6B52}"/>
    <cellStyle name="Normal 2 2 5" xfId="45" xr:uid="{3E3065D6-7EC8-4C1D-BEA1-5660670FBE7D}"/>
    <cellStyle name="Normal 2 3" xfId="7" xr:uid="{7CEC17DB-5E9C-4178-988A-357DCBD5779C}"/>
    <cellStyle name="Normal 2 3 2" xfId="12" xr:uid="{1A00B7D1-7FD9-4DE2-A94B-477864C04F12}"/>
    <cellStyle name="Normal 2 3 2 2" xfId="22" xr:uid="{B0B9B30D-4A64-4528-A6F7-6939CF8D4560}"/>
    <cellStyle name="Normal 2 3 2 2 2" xfId="42" xr:uid="{419FCD5C-4A35-4B08-AB7A-E904E3DA23A2}"/>
    <cellStyle name="Normal 2 3 2 2 3" xfId="62" xr:uid="{CA4EE855-7FE6-4792-B9E2-940479046410}"/>
    <cellStyle name="Normal 2 3 2 3" xfId="32" xr:uid="{D7777DB2-D6E6-4EB3-AAB5-35628968B99A}"/>
    <cellStyle name="Normal 2 3 2 4" xfId="52" xr:uid="{2BD5FDD5-B810-441E-A5B4-ECD883C309C8}"/>
    <cellStyle name="Normal 2 3 3" xfId="17" xr:uid="{19900E37-376B-4C20-9CC5-CAD6B2E36ED6}"/>
    <cellStyle name="Normal 2 3 3 2" xfId="37" xr:uid="{F09DCA77-60EA-46AA-B678-EE70D94944DD}"/>
    <cellStyle name="Normal 2 3 3 3" xfId="57" xr:uid="{2B7FC151-E6BE-48F9-BB68-C792A8353C76}"/>
    <cellStyle name="Normal 2 3 4" xfId="27" xr:uid="{E4933FFA-198D-45A5-BFC7-D72876F69A3E}"/>
    <cellStyle name="Normal 2 3 5" xfId="47" xr:uid="{C94D237A-3CF5-4170-9370-889386005731}"/>
    <cellStyle name="Normal 2 4" xfId="8" xr:uid="{77BD94F3-32E6-47CB-AECD-F9E8C5EDC29F}"/>
    <cellStyle name="Normal 2 4 2" xfId="18" xr:uid="{C1BF6E4C-2E8E-4C26-BDBD-A0697046B29E}"/>
    <cellStyle name="Normal 2 4 2 2" xfId="38" xr:uid="{F3726DB8-2B17-4B49-8B32-1CC0667441FB}"/>
    <cellStyle name="Normal 2 4 2 3" xfId="58" xr:uid="{66A4F6E0-9E62-4BAE-B829-FA5722C7C251}"/>
    <cellStyle name="Normal 2 4 3" xfId="28" xr:uid="{44D68593-9023-4549-ADA1-458007646D30}"/>
    <cellStyle name="Normal 2 4 4" xfId="48" xr:uid="{2244D638-4935-4302-8D06-19EE11E4FDC0}"/>
    <cellStyle name="Normal 2 5" xfId="13" xr:uid="{59F14F66-0D57-4400-BEF1-41030CEBC776}"/>
    <cellStyle name="Normal 2 5 2" xfId="33" xr:uid="{E9AE03BB-6803-4781-92AE-2711EC99BFD2}"/>
    <cellStyle name="Normal 2 5 3" xfId="53" xr:uid="{BD0DA165-5EA4-45AC-9AFF-F7F900F5FFE1}"/>
    <cellStyle name="Normal 2 6" xfId="23" xr:uid="{34A5A6CF-2CCC-4EB2-AE83-7861E6D2F478}"/>
    <cellStyle name="Normal 2 7" xfId="43" xr:uid="{83E57D34-FC94-4E49-B6AD-E0BC12A621D4}"/>
    <cellStyle name="Normal 230" xfId="3" xr:uid="{00000000-0005-0000-0000-000002000000}"/>
    <cellStyle name="Normal 4" xfId="2" xr:uid="{00000000-0005-0000-0000-000003000000}"/>
    <cellStyle name="Percent" xfId="1" builtinId="5"/>
  </cellStyles>
  <dxfs count="5">
    <dxf>
      <font>
        <color rgb="FF9C0006"/>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CC99"/>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101364</xdr:colOff>
      <xdr:row>0</xdr:row>
      <xdr:rowOff>80853</xdr:rowOff>
    </xdr:from>
    <xdr:to>
      <xdr:col>2</xdr:col>
      <xdr:colOff>2114195</xdr:colOff>
      <xdr:row>4</xdr:row>
      <xdr:rowOff>88570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364" y="80853"/>
          <a:ext cx="4365092" cy="67032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403061</xdr:colOff>
      <xdr:row>5</xdr:row>
      <xdr:rowOff>86639</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800" y="146050"/>
          <a:ext cx="4089400" cy="664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564444</xdr:colOff>
      <xdr:row>0</xdr:row>
      <xdr:rowOff>14112</xdr:rowOff>
    </xdr:from>
    <xdr:to>
      <xdr:col>11</xdr:col>
      <xdr:colOff>472579</xdr:colOff>
      <xdr:row>0</xdr:row>
      <xdr:rowOff>600074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0666" y="14112"/>
          <a:ext cx="3647722" cy="5923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371475</xdr:colOff>
      <xdr:row>0</xdr:row>
      <xdr:rowOff>664489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089400" cy="6644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19050</xdr:rowOff>
    </xdr:from>
    <xdr:to>
      <xdr:col>7</xdr:col>
      <xdr:colOff>235938</xdr:colOff>
      <xdr:row>5</xdr:row>
      <xdr:rowOff>102514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800" y="165100"/>
          <a:ext cx="4089400" cy="6644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8</xdr:col>
      <xdr:colOff>281109</xdr:colOff>
      <xdr:row>1</xdr:row>
      <xdr:rowOff>521614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089400" cy="6644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63500</xdr:rowOff>
    </xdr:from>
    <xdr:to>
      <xdr:col>9</xdr:col>
      <xdr:colOff>0</xdr:colOff>
      <xdr:row>0</xdr:row>
      <xdr:rowOff>731164</xdr:rowOff>
    </xdr:to>
    <xdr:pic>
      <xdr:nvPicPr>
        <xdr:cNvPr id="2" name="Picture 1">
          <a:extLst>
            <a:ext uri="{FF2B5EF4-FFF2-40B4-BE49-F238E27FC236}">
              <a16:creationId xmlns:a16="http://schemas.microsoft.com/office/drawing/2014/main" id="{2D6B1F38-09BC-4ADB-B450-654F5562AE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3500"/>
          <a:ext cx="4362450" cy="6676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1</xdr:row>
      <xdr:rowOff>19050</xdr:rowOff>
    </xdr:from>
    <xdr:to>
      <xdr:col>6</xdr:col>
      <xdr:colOff>488122</xdr:colOff>
      <xdr:row>5</xdr:row>
      <xdr:rowOff>105689</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5150" y="165100"/>
          <a:ext cx="4108450" cy="6644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5</xdr:col>
      <xdr:colOff>539750</xdr:colOff>
      <xdr:row>5</xdr:row>
      <xdr:rowOff>105689</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5150" y="165100"/>
          <a:ext cx="4108450" cy="66448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74957</xdr:colOff>
      <xdr:row>0</xdr:row>
      <xdr:rowOff>664489</xdr:rowOff>
    </xdr:to>
    <xdr:pic>
      <xdr:nvPicPr>
        <xdr:cNvPr id="2" name="Picture 1">
          <a:extLst>
            <a:ext uri="{FF2B5EF4-FFF2-40B4-BE49-F238E27FC236}">
              <a16:creationId xmlns:a16="http://schemas.microsoft.com/office/drawing/2014/main" id="{D3D52070-8D36-49B6-B5DC-9E3E5B45C8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239" y="0"/>
          <a:ext cx="4274240" cy="664489"/>
        </a:xfrm>
        <a:prstGeom prst="rect">
          <a:avLst/>
        </a:prstGeom>
      </xdr:spPr>
    </xdr:pic>
    <xdr:clientData/>
  </xdr:twoCellAnchor>
  <xdr:twoCellAnchor>
    <xdr:from>
      <xdr:col>5</xdr:col>
      <xdr:colOff>20285</xdr:colOff>
      <xdr:row>1</xdr:row>
      <xdr:rowOff>16756</xdr:rowOff>
    </xdr:from>
    <xdr:to>
      <xdr:col>5</xdr:col>
      <xdr:colOff>20285</xdr:colOff>
      <xdr:row>23</xdr:row>
      <xdr:rowOff>124240</xdr:rowOff>
    </xdr:to>
    <xdr:cxnSp macro="">
      <xdr:nvCxnSpPr>
        <xdr:cNvPr id="3" name="Straight Connector 2">
          <a:extLst>
            <a:ext uri="{FF2B5EF4-FFF2-40B4-BE49-F238E27FC236}">
              <a16:creationId xmlns:a16="http://schemas.microsoft.com/office/drawing/2014/main" id="{06CEAD06-E109-49B1-9FF5-EC3DC017F032}"/>
            </a:ext>
          </a:extLst>
        </xdr:cNvPr>
        <xdr:cNvCxnSpPr/>
      </xdr:nvCxnSpPr>
      <xdr:spPr>
        <a:xfrm>
          <a:off x="3822002" y="720778"/>
          <a:ext cx="0" cy="3437092"/>
        </a:xfrm>
        <a:prstGeom prst="line">
          <a:avLst/>
        </a:prstGeom>
        <a:ln w="38100" cmpd="sng">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29811</xdr:colOff>
      <xdr:row>0</xdr:row>
      <xdr:rowOff>703614</xdr:rowOff>
    </xdr:from>
    <xdr:to>
      <xdr:col>14</xdr:col>
      <xdr:colOff>29811</xdr:colOff>
      <xdr:row>23</xdr:row>
      <xdr:rowOff>115957</xdr:rowOff>
    </xdr:to>
    <xdr:cxnSp macro="">
      <xdr:nvCxnSpPr>
        <xdr:cNvPr id="4" name="Straight Connector 3">
          <a:extLst>
            <a:ext uri="{FF2B5EF4-FFF2-40B4-BE49-F238E27FC236}">
              <a16:creationId xmlns:a16="http://schemas.microsoft.com/office/drawing/2014/main" id="{ED9D5229-7C62-4854-901B-FAE79549B5E5}"/>
            </a:ext>
          </a:extLst>
        </xdr:cNvPr>
        <xdr:cNvCxnSpPr/>
      </xdr:nvCxnSpPr>
      <xdr:spPr>
        <a:xfrm>
          <a:off x="8527768" y="703614"/>
          <a:ext cx="0" cy="3445973"/>
        </a:xfrm>
        <a:prstGeom prst="line">
          <a:avLst/>
        </a:prstGeom>
        <a:ln w="38100" cmpd="sng">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ssurance\Client%20F-I\IAB\Copy%20of%202017%20Q2%20QUARTERLY%20FILE%20-%2020170828%20-%20DRAFT%20J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General_A"/>
      <sheetName val="Mapping"/>
      <sheetName val="Data_D"/>
      <sheetName val="Flags"/>
      <sheetName val="Display Industries_C"/>
      <sheetName val="Fin&amp;CalYear_C"/>
      <sheetName val="Calendar_Year_O"/>
      <sheetName val="Financial_Year_O"/>
      <sheetName val="Quarter on Quarter_O"/>
      <sheetName val="GD_Quarter_v_CY_O"/>
      <sheetName val="Standard_Quarter_O "/>
      <sheetName val="Mobile_Quarter_O"/>
      <sheetName val="Video_Quarter_O"/>
      <sheetName val="Sheet39_O"/>
      <sheetName val="Chart_Data_Instances_D"/>
      <sheetName val="Chart_Data_C"/>
      <sheetName val="Charts_Quarterly_O"/>
      <sheetName val="Infographics_O"/>
      <sheetName val="Mobile"/>
      <sheetName val="Video"/>
      <sheetName val="Appendix - Table 1"/>
      <sheetName val="Appendix - Table 2"/>
      <sheetName val="Appendix - Table 3"/>
      <sheetName val="qtr display graph"/>
      <sheetName val="Social Media result"/>
      <sheetName val="annual share review"/>
      <sheetName val="Sheet2"/>
      <sheetName val="Sheet1"/>
      <sheetName val="Sheet3"/>
      <sheetName val="Financial Year_M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2A981-112A-42B4-BD9B-896176936649}">
  <dimension ref="A2:B15"/>
  <sheetViews>
    <sheetView workbookViewId="0">
      <selection activeCell="H44" sqref="H44"/>
    </sheetView>
  </sheetViews>
  <sheetFormatPr defaultRowHeight="12" x14ac:dyDescent="0.2"/>
  <sheetData>
    <row r="2" spans="1:2" x14ac:dyDescent="0.2">
      <c r="A2">
        <v>23</v>
      </c>
      <c r="B2" t="s">
        <v>0</v>
      </c>
    </row>
    <row r="3" spans="1:2" x14ac:dyDescent="0.2">
      <c r="A3">
        <v>22</v>
      </c>
      <c r="B3" t="s">
        <v>1</v>
      </c>
    </row>
    <row r="4" spans="1:2" x14ac:dyDescent="0.2">
      <c r="A4">
        <v>21</v>
      </c>
      <c r="B4" t="s">
        <v>2</v>
      </c>
    </row>
    <row r="5" spans="1:2" x14ac:dyDescent="0.2">
      <c r="A5">
        <v>20</v>
      </c>
      <c r="B5" t="s">
        <v>3</v>
      </c>
    </row>
    <row r="6" spans="1:2" x14ac:dyDescent="0.2">
      <c r="A6">
        <v>19</v>
      </c>
      <c r="B6" t="s">
        <v>4</v>
      </c>
    </row>
    <row r="7" spans="1:2" x14ac:dyDescent="0.2">
      <c r="A7">
        <v>18</v>
      </c>
      <c r="B7" t="s">
        <v>5</v>
      </c>
    </row>
    <row r="8" spans="1:2" x14ac:dyDescent="0.2">
      <c r="A8">
        <v>17</v>
      </c>
      <c r="B8" t="s">
        <v>6</v>
      </c>
    </row>
    <row r="9" spans="1:2" x14ac:dyDescent="0.2">
      <c r="A9">
        <v>16</v>
      </c>
      <c r="B9" t="s">
        <v>7</v>
      </c>
    </row>
    <row r="10" spans="1:2" x14ac:dyDescent="0.2">
      <c r="A10">
        <v>15</v>
      </c>
      <c r="B10" t="s">
        <v>8</v>
      </c>
    </row>
    <row r="11" spans="1:2" x14ac:dyDescent="0.2">
      <c r="A11">
        <v>14</v>
      </c>
      <c r="B11" t="s">
        <v>9</v>
      </c>
    </row>
    <row r="12" spans="1:2" x14ac:dyDescent="0.2">
      <c r="A12">
        <v>13</v>
      </c>
      <c r="B12" t="s">
        <v>10</v>
      </c>
    </row>
    <row r="13" spans="1:2" x14ac:dyDescent="0.2">
      <c r="A13">
        <v>12</v>
      </c>
      <c r="B13" t="s">
        <v>11</v>
      </c>
    </row>
    <row r="14" spans="1:2" x14ac:dyDescent="0.2">
      <c r="A14">
        <v>11</v>
      </c>
      <c r="B14" t="s">
        <v>12</v>
      </c>
    </row>
    <row r="15" spans="1:2" x14ac:dyDescent="0.2">
      <c r="A15">
        <v>10</v>
      </c>
      <c r="B15" t="s">
        <v>13</v>
      </c>
    </row>
  </sheetData>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EE3E8-BF97-4E5F-BBF4-D8F6A4680282}">
  <sheetPr>
    <pageSetUpPr autoPageBreaks="0"/>
  </sheetPr>
  <dimension ref="B1:AT67"/>
  <sheetViews>
    <sheetView showGridLines="0" zoomScaleNormal="100" workbookViewId="0">
      <pane xSplit="2" topLeftCell="C1" activePane="topRight" state="frozen"/>
      <selection activeCell="E15" sqref="E15"/>
      <selection pane="topRight"/>
    </sheetView>
  </sheetViews>
  <sheetFormatPr defaultColWidth="9" defaultRowHeight="12" x14ac:dyDescent="0.2"/>
  <cols>
    <col min="1" max="1" width="1.85546875" style="3" customWidth="1"/>
    <col min="2" max="2" width="31.7109375" style="3" customWidth="1"/>
    <col min="3" max="38" width="7.85546875" style="3" customWidth="1"/>
    <col min="39" max="39" width="20.42578125" style="3" customWidth="1"/>
    <col min="40" max="40" width="15.28515625" style="3" customWidth="1"/>
    <col min="41" max="42" width="9" style="3"/>
    <col min="43" max="46" width="12.140625" style="3" customWidth="1"/>
    <col min="47" max="16384" width="9" style="3"/>
  </cols>
  <sheetData>
    <row r="1" spans="2:46" ht="55.5" customHeight="1" x14ac:dyDescent="0.2"/>
    <row r="2" spans="2:46" ht="12.75" thickBot="1" x14ac:dyDescent="0.25"/>
    <row r="3" spans="2:46" x14ac:dyDescent="0.2">
      <c r="B3" s="193" t="s">
        <v>227</v>
      </c>
      <c r="C3" s="134" t="s">
        <v>228</v>
      </c>
      <c r="D3" s="37" t="s">
        <v>229</v>
      </c>
      <c r="E3" s="124" t="s">
        <v>230</v>
      </c>
      <c r="F3" s="37" t="s">
        <v>231</v>
      </c>
      <c r="G3" s="37" t="s">
        <v>228</v>
      </c>
      <c r="H3" s="37" t="s">
        <v>229</v>
      </c>
      <c r="I3" s="124" t="s">
        <v>230</v>
      </c>
      <c r="J3" s="37" t="s">
        <v>231</v>
      </c>
      <c r="K3" s="37" t="s">
        <v>228</v>
      </c>
      <c r="L3" s="37" t="s">
        <v>229</v>
      </c>
      <c r="M3" s="124" t="s">
        <v>230</v>
      </c>
      <c r="N3" s="37" t="s">
        <v>231</v>
      </c>
      <c r="O3" s="37" t="s">
        <v>228</v>
      </c>
      <c r="P3" s="37" t="s">
        <v>229</v>
      </c>
      <c r="Q3" s="37" t="s">
        <v>230</v>
      </c>
      <c r="R3" s="124" t="s">
        <v>231</v>
      </c>
      <c r="S3" s="37" t="s">
        <v>228</v>
      </c>
      <c r="T3" s="37" t="s">
        <v>229</v>
      </c>
      <c r="U3" s="37" t="s">
        <v>230</v>
      </c>
      <c r="V3" s="124" t="s">
        <v>232</v>
      </c>
      <c r="W3" s="37" t="s">
        <v>228</v>
      </c>
      <c r="X3" s="37" t="s">
        <v>229</v>
      </c>
      <c r="Y3" s="37" t="s">
        <v>230</v>
      </c>
      <c r="Z3" s="124" t="s">
        <v>231</v>
      </c>
      <c r="AA3" s="37" t="s">
        <v>228</v>
      </c>
      <c r="AB3" s="37" t="s">
        <v>229</v>
      </c>
      <c r="AC3" s="37" t="s">
        <v>230</v>
      </c>
      <c r="AD3" s="124" t="s">
        <v>231</v>
      </c>
      <c r="AE3" s="37" t="s">
        <v>228</v>
      </c>
      <c r="AF3" s="37" t="s">
        <v>229</v>
      </c>
      <c r="AG3" s="37" t="s">
        <v>230</v>
      </c>
      <c r="AH3" s="124" t="s">
        <v>231</v>
      </c>
      <c r="AI3" s="37" t="s">
        <v>228</v>
      </c>
      <c r="AJ3" s="37" t="s">
        <v>229</v>
      </c>
      <c r="AK3" s="37" t="s">
        <v>230</v>
      </c>
      <c r="AL3" s="124" t="s">
        <v>231</v>
      </c>
      <c r="AM3" s="40" t="s">
        <v>233</v>
      </c>
    </row>
    <row r="4" spans="2:46" ht="12.75" thickBot="1" x14ac:dyDescent="0.25">
      <c r="B4" s="194"/>
      <c r="C4" s="38">
        <v>17</v>
      </c>
      <c r="D4" s="38">
        <v>17</v>
      </c>
      <c r="E4" s="39">
        <v>17</v>
      </c>
      <c r="F4" s="38">
        <v>17</v>
      </c>
      <c r="G4" s="38">
        <v>18</v>
      </c>
      <c r="H4" s="38">
        <v>18</v>
      </c>
      <c r="I4" s="39">
        <v>18</v>
      </c>
      <c r="J4" s="38">
        <v>18</v>
      </c>
      <c r="K4" s="38">
        <v>19</v>
      </c>
      <c r="L4" s="38">
        <v>19</v>
      </c>
      <c r="M4" s="39">
        <v>19</v>
      </c>
      <c r="N4" s="38">
        <v>19</v>
      </c>
      <c r="O4" s="38">
        <v>20</v>
      </c>
      <c r="P4" s="38">
        <v>20</v>
      </c>
      <c r="Q4" s="38">
        <v>20</v>
      </c>
      <c r="R4" s="39">
        <v>20</v>
      </c>
      <c r="S4" s="38">
        <v>21</v>
      </c>
      <c r="T4" s="38">
        <v>21</v>
      </c>
      <c r="U4" s="38">
        <v>21</v>
      </c>
      <c r="V4" s="39">
        <v>21</v>
      </c>
      <c r="W4" s="38">
        <v>22</v>
      </c>
      <c r="X4" s="38">
        <v>22</v>
      </c>
      <c r="Y4" s="38">
        <v>22</v>
      </c>
      <c r="Z4" s="39">
        <v>22</v>
      </c>
      <c r="AA4" s="38">
        <v>23</v>
      </c>
      <c r="AB4" s="38">
        <v>23</v>
      </c>
      <c r="AC4" s="38">
        <v>23</v>
      </c>
      <c r="AD4" s="39">
        <v>23</v>
      </c>
      <c r="AE4" s="38">
        <v>24</v>
      </c>
      <c r="AF4" s="38">
        <v>24</v>
      </c>
      <c r="AG4" s="38">
        <v>24</v>
      </c>
      <c r="AH4" s="39">
        <v>24</v>
      </c>
      <c r="AI4" s="38">
        <v>25</v>
      </c>
      <c r="AJ4" s="38">
        <v>25</v>
      </c>
      <c r="AK4" s="38">
        <v>25</v>
      </c>
      <c r="AL4" s="39">
        <v>25</v>
      </c>
      <c r="AM4" s="41" t="s">
        <v>251</v>
      </c>
    </row>
    <row r="5" spans="2:46" x14ac:dyDescent="0.2">
      <c r="B5" s="66" t="s">
        <v>47</v>
      </c>
      <c r="C5" s="48">
        <v>0.01</v>
      </c>
      <c r="D5" s="48">
        <v>2E-3</v>
      </c>
      <c r="E5" s="76">
        <v>4.0323369778921562E-3</v>
      </c>
      <c r="F5" s="48">
        <v>8.9141852391607015E-3</v>
      </c>
      <c r="G5" s="48">
        <v>8.7950409600327292E-3</v>
      </c>
      <c r="H5" s="48">
        <v>8.4820766572918805E-3</v>
      </c>
      <c r="I5" s="76">
        <v>8.05861541627363E-3</v>
      </c>
      <c r="J5" s="48">
        <v>9.211161327921491E-3</v>
      </c>
      <c r="K5" s="48">
        <v>1.0243303414572283E-2</v>
      </c>
      <c r="L5" s="48">
        <v>7.5742862989716369E-3</v>
      </c>
      <c r="M5" s="76">
        <v>1.4E-2</v>
      </c>
      <c r="N5" s="48">
        <v>1.4999999999999999E-2</v>
      </c>
      <c r="O5" s="48">
        <v>0.01</v>
      </c>
      <c r="P5" s="48">
        <v>1.4999999999999999E-2</v>
      </c>
      <c r="Q5" s="48">
        <v>1.4999999999999999E-2</v>
      </c>
      <c r="R5" s="76">
        <v>1.4E-2</v>
      </c>
      <c r="S5" s="48">
        <v>1.2999999999999999E-2</v>
      </c>
      <c r="T5" s="48">
        <v>1.2E-2</v>
      </c>
      <c r="U5" s="48">
        <v>8.9999999999999993E-3</v>
      </c>
      <c r="V5" s="76">
        <v>1.4999999999999999E-2</v>
      </c>
      <c r="W5" s="48">
        <v>1.2E-2</v>
      </c>
      <c r="X5" s="48">
        <v>1.2999999999999999E-2</v>
      </c>
      <c r="Y5" s="48">
        <v>0.02</v>
      </c>
      <c r="Z5" s="76">
        <v>1.9E-2</v>
      </c>
      <c r="AA5" s="48">
        <v>1.9393901763406742E-2</v>
      </c>
      <c r="AB5" s="48">
        <v>1.3313859881267501E-2</v>
      </c>
      <c r="AC5" s="48">
        <v>1.093972556543924E-2</v>
      </c>
      <c r="AD5" s="76">
        <v>2.3960937585969604E-2</v>
      </c>
      <c r="AE5" s="48">
        <v>1.8854787846755955E-2</v>
      </c>
      <c r="AF5" s="48">
        <v>1.3856844714072449E-2</v>
      </c>
      <c r="AG5" s="48">
        <v>8.9999999999999993E-3</v>
      </c>
      <c r="AH5" s="76">
        <v>1.7999999999999999E-2</v>
      </c>
      <c r="AI5" s="48">
        <v>1.7999999999999999E-2</v>
      </c>
      <c r="AJ5" s="48">
        <v>1.4E-2</v>
      </c>
      <c r="AK5" s="48">
        <v>1.7999999999999999E-2</v>
      </c>
      <c r="AL5" s="76">
        <v>1.5872818613808973E-2</v>
      </c>
      <c r="AM5" s="2"/>
      <c r="AO5" s="121"/>
      <c r="AP5" s="121"/>
    </row>
    <row r="6" spans="2:46" x14ac:dyDescent="0.2">
      <c r="B6" s="66" t="s">
        <v>79</v>
      </c>
      <c r="C6" s="48">
        <v>2.1000000000000001E-2</v>
      </c>
      <c r="D6" s="48">
        <v>3.3000000000000002E-2</v>
      </c>
      <c r="E6" s="76">
        <v>6.5481842180542357E-2</v>
      </c>
      <c r="F6" s="48">
        <v>2.4789912846304184E-2</v>
      </c>
      <c r="G6" s="48">
        <v>1.6476613670240028E-2</v>
      </c>
      <c r="H6" s="48">
        <v>3.2718222301442279E-2</v>
      </c>
      <c r="I6" s="76">
        <v>1.8354208044064804E-2</v>
      </c>
      <c r="J6" s="48">
        <v>1.863095654921634E-2</v>
      </c>
      <c r="K6" s="48">
        <v>9.6626608198815828E-3</v>
      </c>
      <c r="L6" s="48">
        <v>2.2621151410285759E-2</v>
      </c>
      <c r="M6" s="76">
        <v>2.86E-2</v>
      </c>
      <c r="N6" s="48">
        <v>2.7E-2</v>
      </c>
      <c r="O6" s="48">
        <v>3.3000000000000002E-2</v>
      </c>
      <c r="P6" s="48">
        <v>3.5000000000000003E-2</v>
      </c>
      <c r="Q6" s="48">
        <v>3.1E-2</v>
      </c>
      <c r="R6" s="76">
        <v>2.4E-2</v>
      </c>
      <c r="S6" s="48">
        <v>3.7999999999999999E-2</v>
      </c>
      <c r="T6" s="48">
        <v>2.9000000000000001E-2</v>
      </c>
      <c r="U6" s="48">
        <v>3.3000000000000002E-2</v>
      </c>
      <c r="V6" s="76">
        <v>2.1999999999999999E-2</v>
      </c>
      <c r="W6" s="48">
        <v>1.6E-2</v>
      </c>
      <c r="X6" s="48">
        <v>0.02</v>
      </c>
      <c r="Y6" s="48">
        <v>2.1999999999999999E-2</v>
      </c>
      <c r="Z6" s="76">
        <v>1.4E-2</v>
      </c>
      <c r="AA6" s="48">
        <v>2.9958623279529303E-2</v>
      </c>
      <c r="AB6" s="48">
        <v>1.7848616184273591E-2</v>
      </c>
      <c r="AC6" s="48">
        <v>2.2904059954077832E-2</v>
      </c>
      <c r="AD6" s="76">
        <v>1.5461435279585736E-2</v>
      </c>
      <c r="AE6" s="48">
        <v>1.7090685291276719E-2</v>
      </c>
      <c r="AF6" s="48">
        <v>1.6216557495685912E-2</v>
      </c>
      <c r="AG6" s="48">
        <v>5.0999999999999997E-2</v>
      </c>
      <c r="AH6" s="76">
        <v>1.7999999999999999E-2</v>
      </c>
      <c r="AI6" s="48">
        <v>2.1000000000000001E-2</v>
      </c>
      <c r="AJ6" s="48">
        <v>2.5000000000000001E-2</v>
      </c>
      <c r="AK6" s="48">
        <v>2.5000000000000001E-2</v>
      </c>
      <c r="AL6" s="76">
        <v>3.5917355426475159E-2</v>
      </c>
      <c r="AM6" s="2"/>
      <c r="AO6" s="121"/>
      <c r="AP6" s="121"/>
    </row>
    <row r="7" spans="2:46" x14ac:dyDescent="0.2">
      <c r="B7" s="66" t="s">
        <v>51</v>
      </c>
      <c r="C7" s="48">
        <v>7.0000000000000001E-3</v>
      </c>
      <c r="D7" s="48">
        <v>2E-3</v>
      </c>
      <c r="E7" s="76">
        <v>8.4542907173275322E-3</v>
      </c>
      <c r="F7" s="48">
        <v>5.5118330682370625E-3</v>
      </c>
      <c r="G7" s="48">
        <v>6.0492711656565928E-3</v>
      </c>
      <c r="H7" s="48">
        <v>5.4326798833185174E-3</v>
      </c>
      <c r="I7" s="76">
        <v>4.9975244965618547E-3</v>
      </c>
      <c r="J7" s="48">
        <v>2.750272945381937E-3</v>
      </c>
      <c r="K7" s="48">
        <v>4.8741504609631867E-3</v>
      </c>
      <c r="L7" s="48">
        <v>5.6780398408031877E-3</v>
      </c>
      <c r="M7" s="76">
        <v>7.4999999999999997E-3</v>
      </c>
      <c r="N7" s="48">
        <v>4.0000000000000001E-3</v>
      </c>
      <c r="O7" s="48">
        <v>5.0000000000000001E-3</v>
      </c>
      <c r="P7" s="48">
        <v>6.0000000000000001E-3</v>
      </c>
      <c r="Q7" s="48">
        <v>4.0000000000000001E-3</v>
      </c>
      <c r="R7" s="76">
        <v>4.0000000000000001E-3</v>
      </c>
      <c r="S7" s="48">
        <v>5.0000000000000001E-3</v>
      </c>
      <c r="T7" s="48">
        <v>7.0000000000000001E-3</v>
      </c>
      <c r="U7" s="48">
        <v>1.7999999999999999E-2</v>
      </c>
      <c r="V7" s="76">
        <v>8.0000000000000002E-3</v>
      </c>
      <c r="W7" s="48">
        <v>5.0000000000000001E-3</v>
      </c>
      <c r="X7" s="48">
        <v>4.0000000000000001E-3</v>
      </c>
      <c r="Y7" s="48">
        <v>4.0000000000000001E-3</v>
      </c>
      <c r="Z7" s="76">
        <v>7.0000000000000001E-3</v>
      </c>
      <c r="AA7" s="48">
        <v>6.4432745796431457E-3</v>
      </c>
      <c r="AB7" s="48">
        <v>1.0365563291323706E-2</v>
      </c>
      <c r="AC7" s="48">
        <v>8.1760529862543486E-3</v>
      </c>
      <c r="AD7" s="76">
        <v>6.4610421055433355E-3</v>
      </c>
      <c r="AE7" s="48">
        <v>8.3608963139838611E-3</v>
      </c>
      <c r="AF7" s="48">
        <v>9.1797977607268547E-3</v>
      </c>
      <c r="AG7" s="48">
        <v>1.2E-2</v>
      </c>
      <c r="AH7" s="76">
        <v>5.0000000000000001E-3</v>
      </c>
      <c r="AI7" s="48">
        <v>5.0000000000000001E-3</v>
      </c>
      <c r="AJ7" s="48">
        <v>8.0000000000000002E-3</v>
      </c>
      <c r="AK7" s="48">
        <v>7.0000000000000001E-3</v>
      </c>
      <c r="AL7" s="76">
        <v>8.1712490241647347E-3</v>
      </c>
      <c r="AM7" s="2"/>
      <c r="AO7" s="121"/>
      <c r="AP7" s="121"/>
    </row>
    <row r="8" spans="2:46" x14ac:dyDescent="0.2">
      <c r="B8" s="66" t="s">
        <v>77</v>
      </c>
      <c r="C8" s="48">
        <v>2.8000000000000001E-2</v>
      </c>
      <c r="D8" s="48">
        <v>2.1999999999999999E-2</v>
      </c>
      <c r="E8" s="76">
        <v>1.647908822776005E-2</v>
      </c>
      <c r="F8" s="48">
        <v>2.0997481547192873E-2</v>
      </c>
      <c r="G8" s="48">
        <v>1.0257896644098697E-2</v>
      </c>
      <c r="H8" s="48">
        <v>2.2388812507586807E-2</v>
      </c>
      <c r="I8" s="76">
        <v>2.9015513676237767E-2</v>
      </c>
      <c r="J8" s="48">
        <v>2.9179660287207063E-2</v>
      </c>
      <c r="K8" s="48">
        <v>2.4875005802920569E-2</v>
      </c>
      <c r="L8" s="48">
        <v>3.3195037308505822E-2</v>
      </c>
      <c r="M8" s="76">
        <v>4.2500000000000003E-2</v>
      </c>
      <c r="N8" s="48">
        <v>1.7000000000000001E-2</v>
      </c>
      <c r="O8" s="48">
        <v>4.4999999999999998E-2</v>
      </c>
      <c r="P8" s="48">
        <v>7.3999999999999996E-2</v>
      </c>
      <c r="Q8" s="48">
        <v>6.6000000000000003E-2</v>
      </c>
      <c r="R8" s="76">
        <v>8.2000000000000003E-2</v>
      </c>
      <c r="S8" s="48">
        <v>5.6000000000000001E-2</v>
      </c>
      <c r="T8" s="48">
        <v>5.7000000000000002E-2</v>
      </c>
      <c r="U8" s="48">
        <v>8.1000000000000003E-2</v>
      </c>
      <c r="V8" s="76">
        <v>5.8999999999999997E-2</v>
      </c>
      <c r="W8" s="48">
        <v>5.6000000000000001E-2</v>
      </c>
      <c r="X8" s="48">
        <v>5.3999999999999999E-2</v>
      </c>
      <c r="Y8" s="48">
        <v>4.9000000000000002E-2</v>
      </c>
      <c r="Z8" s="76">
        <v>4.3999999999999997E-2</v>
      </c>
      <c r="AA8" s="48">
        <v>3.2765815358454277E-2</v>
      </c>
      <c r="AB8" s="48">
        <v>4.412875019130643E-2</v>
      </c>
      <c r="AC8" s="48">
        <v>3.5405895350702626E-2</v>
      </c>
      <c r="AD8" s="76">
        <v>3.9238351113913182E-2</v>
      </c>
      <c r="AE8" s="48">
        <v>3.0523944380917382E-2</v>
      </c>
      <c r="AF8" s="48">
        <v>2.7554252116654104E-2</v>
      </c>
      <c r="AG8" s="48">
        <v>2.4E-2</v>
      </c>
      <c r="AH8" s="76">
        <v>4.7E-2</v>
      </c>
      <c r="AI8" s="48">
        <v>3.4000000000000002E-2</v>
      </c>
      <c r="AJ8" s="48">
        <v>2.8000000000000001E-2</v>
      </c>
      <c r="AK8" s="48">
        <v>3.3000000000000002E-2</v>
      </c>
      <c r="AL8" s="76">
        <v>2.5389245183069117E-2</v>
      </c>
      <c r="AM8" s="2"/>
      <c r="AO8" s="121"/>
      <c r="AP8" s="121"/>
    </row>
    <row r="9" spans="2:46" x14ac:dyDescent="0.2">
      <c r="B9" s="66" t="s">
        <v>53</v>
      </c>
      <c r="C9" s="48">
        <v>1.4999999999999999E-2</v>
      </c>
      <c r="D9" s="48">
        <v>8.0000000000000002E-3</v>
      </c>
      <c r="E9" s="76">
        <v>1.6173579163075654E-2</v>
      </c>
      <c r="F9" s="48">
        <v>1.6114495961238564E-2</v>
      </c>
      <c r="G9" s="48">
        <v>1.3705455636501829E-2</v>
      </c>
      <c r="H9" s="48">
        <v>1.7605866890487376E-2</v>
      </c>
      <c r="I9" s="76">
        <v>1.2102806316087383E-2</v>
      </c>
      <c r="J9" s="48">
        <v>1.1853318370535503E-2</v>
      </c>
      <c r="K9" s="48">
        <v>1.4813371689887783E-2</v>
      </c>
      <c r="L9" s="48">
        <v>1.0660278764663331E-2</v>
      </c>
      <c r="M9" s="76">
        <v>1.6899999999999998E-2</v>
      </c>
      <c r="N9" s="48">
        <v>1.4999999999999999E-2</v>
      </c>
      <c r="O9" s="48">
        <v>1.9E-2</v>
      </c>
      <c r="P9" s="48">
        <v>1.4E-2</v>
      </c>
      <c r="Q9" s="48">
        <v>1.4999999999999999E-2</v>
      </c>
      <c r="R9" s="76">
        <v>1.4E-2</v>
      </c>
      <c r="S9" s="48">
        <v>1.2999999999999999E-2</v>
      </c>
      <c r="T9" s="48">
        <v>1.0999999999999999E-2</v>
      </c>
      <c r="U9" s="48">
        <v>1.2E-2</v>
      </c>
      <c r="V9" s="76">
        <v>2.1000000000000001E-2</v>
      </c>
      <c r="W9" s="48">
        <v>1.9E-2</v>
      </c>
      <c r="X9" s="48">
        <v>1.4E-2</v>
      </c>
      <c r="Y9" s="48">
        <v>1.7999999999999999E-2</v>
      </c>
      <c r="Z9" s="76">
        <v>2.1999999999999999E-2</v>
      </c>
      <c r="AA9" s="48">
        <v>1.6052698009441278E-2</v>
      </c>
      <c r="AB9" s="48">
        <v>1.3765414010486785E-2</v>
      </c>
      <c r="AC9" s="48">
        <v>1.849730312870251E-2</v>
      </c>
      <c r="AD9" s="76">
        <v>1.5473301737646661E-2</v>
      </c>
      <c r="AE9" s="48">
        <v>1.1965951206206546E-2</v>
      </c>
      <c r="AF9" s="48">
        <v>1.237668777038544E-2</v>
      </c>
      <c r="AG9" s="48">
        <v>1.2E-2</v>
      </c>
      <c r="AH9" s="76">
        <v>1.2999999999999999E-2</v>
      </c>
      <c r="AI9" s="48">
        <v>1.2999999999999999E-2</v>
      </c>
      <c r="AJ9" s="48">
        <v>1.0999999999999999E-2</v>
      </c>
      <c r="AK9" s="48">
        <v>1.0999999999999999E-2</v>
      </c>
      <c r="AL9" s="76">
        <v>1.4836316315379277E-2</v>
      </c>
      <c r="AM9" s="2"/>
      <c r="AO9" s="121"/>
      <c r="AP9" s="121"/>
    </row>
    <row r="10" spans="2:46" x14ac:dyDescent="0.2">
      <c r="B10" s="66" t="s">
        <v>55</v>
      </c>
      <c r="C10" s="48">
        <v>0.10200000000000001</v>
      </c>
      <c r="D10" s="48">
        <v>0.10100000000000001</v>
      </c>
      <c r="E10" s="76">
        <v>8.8591879582654118E-2</v>
      </c>
      <c r="F10" s="48">
        <v>9.6057174108535467E-2</v>
      </c>
      <c r="G10" s="48">
        <v>0.10072983772085677</v>
      </c>
      <c r="H10" s="48">
        <v>7.5322667419510325E-2</v>
      </c>
      <c r="I10" s="76">
        <v>8.9495327749704395E-2</v>
      </c>
      <c r="J10" s="48">
        <v>9.9829466399949468E-2</v>
      </c>
      <c r="K10" s="48">
        <v>0.1000906342021016</v>
      </c>
      <c r="L10" s="48">
        <v>9.169382259961098E-2</v>
      </c>
      <c r="M10" s="76">
        <v>9.5399999999999999E-2</v>
      </c>
      <c r="N10" s="48">
        <v>0.129</v>
      </c>
      <c r="O10" s="48">
        <v>0.14000000000000001</v>
      </c>
      <c r="P10" s="48">
        <v>0.1</v>
      </c>
      <c r="Q10" s="48">
        <v>0.10299999999999999</v>
      </c>
      <c r="R10" s="76">
        <v>9.5000000000000001E-2</v>
      </c>
      <c r="S10" s="48">
        <v>0.109</v>
      </c>
      <c r="T10" s="48">
        <v>0.10300000000000001</v>
      </c>
      <c r="U10" s="48">
        <v>7.1999999999999995E-2</v>
      </c>
      <c r="V10" s="76">
        <v>0.112</v>
      </c>
      <c r="W10" s="48">
        <v>0.11700000000000001</v>
      </c>
      <c r="X10" s="48">
        <v>9.8000000000000004E-2</v>
      </c>
      <c r="Y10" s="48">
        <v>0.11499999999999999</v>
      </c>
      <c r="Z10" s="76">
        <v>0.11799999999999999</v>
      </c>
      <c r="AA10" s="48">
        <v>9.8136096236318249E-2</v>
      </c>
      <c r="AB10" s="48">
        <v>8.9428269586290507E-2</v>
      </c>
      <c r="AC10" s="48">
        <v>9.6812885632280077E-2</v>
      </c>
      <c r="AD10" s="76">
        <v>0.10792245329422226</v>
      </c>
      <c r="AE10" s="48">
        <v>0.10182954226411114</v>
      </c>
      <c r="AF10" s="48">
        <v>0.12848982943614798</v>
      </c>
      <c r="AG10" s="48">
        <v>0.11000000000000001</v>
      </c>
      <c r="AH10" s="76">
        <v>0.11600000000000001</v>
      </c>
      <c r="AI10" s="48">
        <v>9.9000000000000005E-2</v>
      </c>
      <c r="AJ10" s="48">
        <v>0.105</v>
      </c>
      <c r="AK10" s="48">
        <v>0.108</v>
      </c>
      <c r="AL10" s="76">
        <v>9.0224380215107272E-2</v>
      </c>
      <c r="AM10" s="2"/>
      <c r="AO10" s="121"/>
      <c r="AP10" s="121"/>
    </row>
    <row r="11" spans="2:46" x14ac:dyDescent="0.2">
      <c r="B11" s="66" t="s">
        <v>57</v>
      </c>
      <c r="C11" s="48">
        <v>6.9000000000000006E-2</v>
      </c>
      <c r="D11" s="48">
        <v>5.8000000000000003E-2</v>
      </c>
      <c r="E11" s="76">
        <v>8.0878106718221321E-2</v>
      </c>
      <c r="F11" s="48">
        <v>6.3673449473945487E-2</v>
      </c>
      <c r="G11" s="48">
        <v>5.5282378350205767E-2</v>
      </c>
      <c r="H11" s="48">
        <v>6.4268396530620678E-2</v>
      </c>
      <c r="I11" s="76">
        <v>7.7313946180748938E-2</v>
      </c>
      <c r="J11" s="48">
        <v>7.8067097542267969E-2</v>
      </c>
      <c r="K11" s="48">
        <v>8.4928916017191117E-2</v>
      </c>
      <c r="L11" s="48">
        <v>7.8727258669375799E-2</v>
      </c>
      <c r="M11" s="76">
        <v>6.6100000000000006E-2</v>
      </c>
      <c r="N11" s="48">
        <v>8.1000000000000003E-2</v>
      </c>
      <c r="O11" s="48">
        <v>8.3000000000000004E-2</v>
      </c>
      <c r="P11" s="48">
        <v>0.10299999999999999</v>
      </c>
      <c r="Q11" s="48">
        <v>0.10199999999999999</v>
      </c>
      <c r="R11" s="76">
        <v>8.8999999999999996E-2</v>
      </c>
      <c r="S11" s="48">
        <v>9.2999999999999999E-2</v>
      </c>
      <c r="T11" s="48">
        <v>9.5000000000000001E-2</v>
      </c>
      <c r="U11" s="48">
        <v>0.111</v>
      </c>
      <c r="V11" s="76">
        <v>9.7000000000000003E-2</v>
      </c>
      <c r="W11" s="48">
        <v>9.7000000000000003E-2</v>
      </c>
      <c r="X11" s="48">
        <v>9.7000000000000003E-2</v>
      </c>
      <c r="Y11" s="48">
        <v>9.5000000000000001E-2</v>
      </c>
      <c r="Z11" s="76">
        <v>6.7000000000000004E-2</v>
      </c>
      <c r="AA11" s="48">
        <v>9.57778907837252E-2</v>
      </c>
      <c r="AB11" s="48">
        <v>9.9896988657632385E-2</v>
      </c>
      <c r="AC11" s="48">
        <v>8.6999999999999994E-2</v>
      </c>
      <c r="AD11" s="76">
        <v>6.4199712025403491E-2</v>
      </c>
      <c r="AE11" s="48">
        <v>7.4519536261112435E-2</v>
      </c>
      <c r="AF11" s="48">
        <v>7.9043729731176113E-2</v>
      </c>
      <c r="AG11" s="48">
        <v>8.8999999999999996E-2</v>
      </c>
      <c r="AH11" s="76">
        <v>7.4999999999999997E-2</v>
      </c>
      <c r="AI11" s="48">
        <v>8.4000000000000005E-2</v>
      </c>
      <c r="AJ11" s="48">
        <v>9.4E-2</v>
      </c>
      <c r="AK11" s="48">
        <v>9.4E-2</v>
      </c>
      <c r="AL11" s="76">
        <v>7.6894860587896685E-2</v>
      </c>
      <c r="AM11" s="2"/>
      <c r="AO11" s="121"/>
      <c r="AP11" s="121"/>
    </row>
    <row r="12" spans="2:46" x14ac:dyDescent="0.2">
      <c r="B12" s="66" t="s">
        <v>59</v>
      </c>
      <c r="C12" s="48">
        <v>5.0999999999999997E-2</v>
      </c>
      <c r="D12" s="48">
        <v>7.8E-2</v>
      </c>
      <c r="E12" s="76">
        <v>5.156192682390557E-2</v>
      </c>
      <c r="F12" s="48">
        <v>4.5035756003975816E-2</v>
      </c>
      <c r="G12" s="48">
        <v>4.3953239006224262E-2</v>
      </c>
      <c r="H12" s="48">
        <v>4.1243356796648187E-2</v>
      </c>
      <c r="I12" s="76">
        <v>3.934862728667065E-2</v>
      </c>
      <c r="J12" s="48">
        <v>4.058151175576509E-2</v>
      </c>
      <c r="K12" s="48">
        <v>4.157879572639403E-2</v>
      </c>
      <c r="L12" s="48">
        <v>4.0424664692055433E-2</v>
      </c>
      <c r="M12" s="76">
        <v>5.3699999999999998E-2</v>
      </c>
      <c r="N12" s="48">
        <v>5.8999999999999997E-2</v>
      </c>
      <c r="O12" s="48">
        <v>6.8000000000000005E-2</v>
      </c>
      <c r="P12" s="48">
        <v>5.8999999999999997E-2</v>
      </c>
      <c r="Q12" s="48">
        <v>6.7000000000000004E-2</v>
      </c>
      <c r="R12" s="76">
        <v>8.5000000000000006E-2</v>
      </c>
      <c r="S12" s="48">
        <v>6.9000000000000006E-2</v>
      </c>
      <c r="T12" s="48">
        <v>7.0000000000000007E-2</v>
      </c>
      <c r="U12" s="48">
        <v>8.3000000000000004E-2</v>
      </c>
      <c r="V12" s="76">
        <v>5.2999999999999999E-2</v>
      </c>
      <c r="W12" s="48">
        <v>5.2999999999999999E-2</v>
      </c>
      <c r="X12" s="48">
        <v>6.8000000000000005E-2</v>
      </c>
      <c r="Y12" s="48">
        <v>6.3E-2</v>
      </c>
      <c r="Z12" s="76">
        <v>0.06</v>
      </c>
      <c r="AA12" s="48">
        <v>5.6430832374181235E-2</v>
      </c>
      <c r="AB12" s="48">
        <v>5.2999999999999999E-2</v>
      </c>
      <c r="AC12" s="48">
        <v>5.7190106237403164E-2</v>
      </c>
      <c r="AD12" s="76">
        <v>5.6000000000000001E-2</v>
      </c>
      <c r="AE12" s="48">
        <v>5.3192871990967332E-2</v>
      </c>
      <c r="AF12" s="48">
        <v>6.1049615502663176E-2</v>
      </c>
      <c r="AG12" s="48">
        <v>5.0999999999999997E-2</v>
      </c>
      <c r="AH12" s="76">
        <v>7.4999999999999997E-2</v>
      </c>
      <c r="AI12" s="48">
        <v>7.3999999999999996E-2</v>
      </c>
      <c r="AJ12" s="48">
        <v>5.7000000000000002E-2</v>
      </c>
      <c r="AK12" s="48">
        <v>5.5E-2</v>
      </c>
      <c r="AL12" s="76">
        <v>6.6247146890962796E-2</v>
      </c>
      <c r="AM12" s="2"/>
      <c r="AO12" s="121"/>
      <c r="AP12" s="121"/>
    </row>
    <row r="13" spans="2:46" x14ac:dyDescent="0.2">
      <c r="B13" s="66" t="s">
        <v>63</v>
      </c>
      <c r="C13" s="48">
        <v>0.03</v>
      </c>
      <c r="D13" s="48">
        <v>1.9E-2</v>
      </c>
      <c r="E13" s="76">
        <v>1.9197779915519637E-2</v>
      </c>
      <c r="F13" s="48">
        <v>3.2874430334985175E-2</v>
      </c>
      <c r="G13" s="48">
        <v>3.2098413082274173E-2</v>
      </c>
      <c r="H13" s="48">
        <v>4.3890070277039492E-2</v>
      </c>
      <c r="I13" s="76">
        <v>3.3437956540022531E-2</v>
      </c>
      <c r="J13" s="48">
        <v>3.2288659954991548E-2</v>
      </c>
      <c r="K13" s="48">
        <v>5.1194358229407481E-2</v>
      </c>
      <c r="L13" s="48">
        <v>6.651806201678255E-2</v>
      </c>
      <c r="M13" s="76">
        <v>2.3699999999999999E-2</v>
      </c>
      <c r="N13" s="48">
        <v>2.5999999999999999E-2</v>
      </c>
      <c r="O13" s="48">
        <v>3.2000000000000001E-2</v>
      </c>
      <c r="P13" s="48">
        <v>6.0999999999999999E-2</v>
      </c>
      <c r="Q13" s="48">
        <v>3.5999999999999997E-2</v>
      </c>
      <c r="R13" s="76">
        <v>3.1E-2</v>
      </c>
      <c r="S13" s="48">
        <v>3.9E-2</v>
      </c>
      <c r="T13" s="48">
        <v>4.1000000000000002E-2</v>
      </c>
      <c r="U13" s="48">
        <v>2.7E-2</v>
      </c>
      <c r="V13" s="76">
        <v>2.5999999999999999E-2</v>
      </c>
      <c r="W13" s="48">
        <v>3.4000000000000002E-2</v>
      </c>
      <c r="X13" s="48">
        <v>5.3999999999999999E-2</v>
      </c>
      <c r="Y13" s="48">
        <v>2.5000000000000001E-2</v>
      </c>
      <c r="Z13" s="76">
        <v>2.8000000000000001E-2</v>
      </c>
      <c r="AA13" s="48">
        <v>3.7776527825036238E-2</v>
      </c>
      <c r="AB13" s="48">
        <v>4.4999999999999998E-2</v>
      </c>
      <c r="AC13" s="48">
        <v>2.387173880533195E-2</v>
      </c>
      <c r="AD13" s="76">
        <v>2.5448550192956991E-2</v>
      </c>
      <c r="AE13" s="48">
        <v>2.8258666548793398E-2</v>
      </c>
      <c r="AF13" s="48">
        <v>3.6512669517280334E-2</v>
      </c>
      <c r="AG13" s="48">
        <v>2.9000000000000001E-2</v>
      </c>
      <c r="AH13" s="76">
        <v>2.9000000000000001E-2</v>
      </c>
      <c r="AI13" s="48">
        <v>3.5000000000000003E-2</v>
      </c>
      <c r="AJ13" s="48">
        <v>5.2999999999999999E-2</v>
      </c>
      <c r="AK13" s="48">
        <v>2.3E-2</v>
      </c>
      <c r="AL13" s="76">
        <v>3.0281964383430032E-2</v>
      </c>
      <c r="AM13" s="2"/>
      <c r="AO13" s="121"/>
      <c r="AP13" s="121"/>
    </row>
    <row r="14" spans="2:46" x14ac:dyDescent="0.2">
      <c r="B14" s="66" t="s">
        <v>234</v>
      </c>
      <c r="C14" s="48">
        <v>1.7000000000000001E-2</v>
      </c>
      <c r="D14" s="48">
        <v>1.0999999999999999E-2</v>
      </c>
      <c r="E14" s="76">
        <v>1.8330799227607719E-2</v>
      </c>
      <c r="F14" s="48">
        <v>2.9439767913354967E-2</v>
      </c>
      <c r="G14" s="48">
        <v>2.7603166317527603E-2</v>
      </c>
      <c r="H14" s="48">
        <v>3.6154236915002136E-2</v>
      </c>
      <c r="I14" s="76">
        <v>4.6968761854852721E-2</v>
      </c>
      <c r="J14" s="48">
        <v>2.6707830637420948E-2</v>
      </c>
      <c r="K14" s="48">
        <v>3.0585936797194832E-2</v>
      </c>
      <c r="L14" s="48">
        <v>2.8341843373950366E-2</v>
      </c>
      <c r="M14" s="76">
        <v>3.49E-2</v>
      </c>
      <c r="N14" s="48">
        <v>3.1E-2</v>
      </c>
      <c r="O14" s="48">
        <v>3.5999999999999997E-2</v>
      </c>
      <c r="P14" s="48">
        <v>4.2000000000000003E-2</v>
      </c>
      <c r="Q14" s="48">
        <v>3.6999999999999998E-2</v>
      </c>
      <c r="R14" s="76">
        <v>3.5000000000000003E-2</v>
      </c>
      <c r="S14" s="48">
        <v>3.3000000000000002E-2</v>
      </c>
      <c r="T14" s="48">
        <v>3.5999999999999997E-2</v>
      </c>
      <c r="U14" s="48">
        <v>4.8000000000000001E-2</v>
      </c>
      <c r="V14" s="76">
        <v>4.3999999999999997E-2</v>
      </c>
      <c r="W14" s="48">
        <v>4.8000000000000001E-2</v>
      </c>
      <c r="X14" s="48">
        <v>3.6999999999999998E-2</v>
      </c>
      <c r="Y14" s="48">
        <v>4.9000000000000002E-2</v>
      </c>
      <c r="Z14" s="76">
        <v>3.6999999999999998E-2</v>
      </c>
      <c r="AA14" s="48">
        <v>2.936054660841364E-2</v>
      </c>
      <c r="AB14" s="48">
        <v>0.03</v>
      </c>
      <c r="AC14" s="48">
        <v>4.2999999999999997E-2</v>
      </c>
      <c r="AD14" s="76">
        <v>3.5115940390922917E-2</v>
      </c>
      <c r="AE14" s="48">
        <v>3.0685619021168759E-2</v>
      </c>
      <c r="AF14" s="48">
        <v>4.2357644832568007E-2</v>
      </c>
      <c r="AG14" s="48">
        <v>5.3999999999999999E-2</v>
      </c>
      <c r="AH14" s="76">
        <v>4.7E-2</v>
      </c>
      <c r="AI14" s="48">
        <v>4.2999999999999997E-2</v>
      </c>
      <c r="AJ14" s="48">
        <v>3.3000000000000002E-2</v>
      </c>
      <c r="AK14" s="48">
        <v>5.6000000000000001E-2</v>
      </c>
      <c r="AL14" s="76">
        <v>4.3039348543504607E-2</v>
      </c>
      <c r="AM14" s="2"/>
      <c r="AO14" s="121"/>
      <c r="AP14" s="121"/>
      <c r="AQ14" s="7"/>
      <c r="AR14" s="7"/>
      <c r="AS14" s="7"/>
      <c r="AT14" s="7"/>
    </row>
    <row r="15" spans="2:46" x14ac:dyDescent="0.2">
      <c r="B15" s="66" t="s">
        <v>67</v>
      </c>
      <c r="C15" s="48">
        <v>2.4E-2</v>
      </c>
      <c r="D15" s="48">
        <v>1.0999999999999999E-2</v>
      </c>
      <c r="E15" s="76">
        <v>3.5832007282863454E-2</v>
      </c>
      <c r="F15" s="48">
        <v>3.708222633667782E-2</v>
      </c>
      <c r="G15" s="48">
        <v>2.8992935682061193E-2</v>
      </c>
      <c r="H15" s="48">
        <v>3.7258426573509036E-2</v>
      </c>
      <c r="I15" s="76">
        <v>2.8125929076064694E-2</v>
      </c>
      <c r="J15" s="48">
        <v>3.5644153455506693E-2</v>
      </c>
      <c r="K15" s="48">
        <v>3.8818985833174613E-2</v>
      </c>
      <c r="L15" s="48">
        <v>3.2083431428199694E-2</v>
      </c>
      <c r="M15" s="76">
        <v>4.8899999999999999E-2</v>
      </c>
      <c r="N15" s="48">
        <v>4.8000000000000001E-2</v>
      </c>
      <c r="O15" s="48">
        <v>4.7E-2</v>
      </c>
      <c r="P15" s="48">
        <v>3.9E-2</v>
      </c>
      <c r="Q15" s="48">
        <v>6.0999999999999999E-2</v>
      </c>
      <c r="R15" s="76">
        <v>4.7E-2</v>
      </c>
      <c r="S15" s="48">
        <v>4.5999999999999999E-2</v>
      </c>
      <c r="T15" s="48">
        <v>5.1999999999999998E-2</v>
      </c>
      <c r="U15" s="48">
        <v>5.0999999999999997E-2</v>
      </c>
      <c r="V15" s="76">
        <v>5.8000000000000003E-2</v>
      </c>
      <c r="W15" s="48">
        <v>4.9000000000000002E-2</v>
      </c>
      <c r="X15" s="48">
        <v>5.0999999999999997E-2</v>
      </c>
      <c r="Y15" s="48">
        <v>6.3E-2</v>
      </c>
      <c r="Z15" s="76">
        <v>6.2E-2</v>
      </c>
      <c r="AA15" s="48">
        <v>4.9790799812035227E-2</v>
      </c>
      <c r="AB15" s="48">
        <v>5.4129744614757794E-2</v>
      </c>
      <c r="AC15" s="48">
        <v>7.8638678686883054E-2</v>
      </c>
      <c r="AD15" s="76">
        <v>6.2557705977674447E-2</v>
      </c>
      <c r="AE15" s="48">
        <v>6.4860194701758814E-2</v>
      </c>
      <c r="AF15" s="48">
        <v>6.140035056122984E-2</v>
      </c>
      <c r="AG15" s="48">
        <v>4.2000000000000003E-2</v>
      </c>
      <c r="AH15" s="76">
        <v>4.4999999999999998E-2</v>
      </c>
      <c r="AI15" s="48">
        <v>6.5000000000000002E-2</v>
      </c>
      <c r="AJ15" s="48">
        <v>5.7000000000000002E-2</v>
      </c>
      <c r="AK15" s="48">
        <v>5.3999999999999999E-2</v>
      </c>
      <c r="AL15" s="76">
        <v>4.7148757684380489E-2</v>
      </c>
      <c r="AM15" s="2"/>
      <c r="AO15" s="121"/>
      <c r="AP15" s="121"/>
      <c r="AQ15" s="7"/>
      <c r="AR15" s="7"/>
      <c r="AS15" s="7"/>
      <c r="AT15" s="7"/>
    </row>
    <row r="16" spans="2:46" x14ac:dyDescent="0.2">
      <c r="B16" s="66" t="s">
        <v>69</v>
      </c>
      <c r="C16" s="48">
        <v>2.1000000000000001E-2</v>
      </c>
      <c r="D16" s="48">
        <v>8.9999999999999993E-3</v>
      </c>
      <c r="E16" s="76">
        <v>5.0150715562598439E-2</v>
      </c>
      <c r="F16" s="48">
        <v>2.8740239662605506E-2</v>
      </c>
      <c r="G16" s="48">
        <v>2.0842486097241323E-2</v>
      </c>
      <c r="H16" s="48">
        <v>1.9594723275912319E-2</v>
      </c>
      <c r="I16" s="76">
        <v>1.129754019623517E-2</v>
      </c>
      <c r="J16" s="48">
        <v>8.4442344723901809E-3</v>
      </c>
      <c r="K16" s="48">
        <v>1.9710520794535405E-2</v>
      </c>
      <c r="L16" s="48">
        <v>1.7311751269217166E-2</v>
      </c>
      <c r="M16" s="76">
        <v>2.2200000000000001E-2</v>
      </c>
      <c r="N16" s="48">
        <v>2.7E-2</v>
      </c>
      <c r="O16" s="48">
        <v>3.5000000000000003E-2</v>
      </c>
      <c r="P16" s="48">
        <v>4.2000000000000003E-2</v>
      </c>
      <c r="Q16" s="48">
        <v>2.3E-2</v>
      </c>
      <c r="R16" s="76">
        <v>1.7000000000000001E-2</v>
      </c>
      <c r="S16" s="48">
        <v>2.7E-2</v>
      </c>
      <c r="T16" s="48">
        <v>3.1E-2</v>
      </c>
      <c r="U16" s="48">
        <v>2.7E-2</v>
      </c>
      <c r="V16" s="76">
        <v>2.3E-2</v>
      </c>
      <c r="W16" s="48">
        <v>4.1000000000000002E-2</v>
      </c>
      <c r="X16" s="48">
        <v>3.4000000000000002E-2</v>
      </c>
      <c r="Y16" s="48">
        <v>3.6999999999999998E-2</v>
      </c>
      <c r="Z16" s="76">
        <v>2.4E-2</v>
      </c>
      <c r="AA16" s="48">
        <v>4.1410218935400887E-2</v>
      </c>
      <c r="AB16" s="48">
        <v>4.5999999999999999E-2</v>
      </c>
      <c r="AC16" s="48">
        <v>2.4346872545812429E-2</v>
      </c>
      <c r="AD16" s="76">
        <v>2.3454393084074262E-2</v>
      </c>
      <c r="AE16" s="48">
        <v>3.1912069516814363E-2</v>
      </c>
      <c r="AF16" s="48">
        <v>3.6878290218728196E-2</v>
      </c>
      <c r="AG16" s="48">
        <v>2.9000000000000001E-2</v>
      </c>
      <c r="AH16" s="76">
        <v>2.5999999999999999E-2</v>
      </c>
      <c r="AI16" s="48">
        <v>4.5999999999999999E-2</v>
      </c>
      <c r="AJ16" s="48">
        <v>5.2999999999999999E-2</v>
      </c>
      <c r="AK16" s="48">
        <v>4.5999999999999999E-2</v>
      </c>
      <c r="AL16" s="76">
        <v>2.85170372928653E-2</v>
      </c>
      <c r="AM16" s="2"/>
      <c r="AO16" s="121"/>
      <c r="AP16" s="121"/>
      <c r="AQ16" s="7"/>
      <c r="AR16"/>
      <c r="AS16" s="15"/>
      <c r="AT16" s="7"/>
    </row>
    <row r="17" spans="2:46" x14ac:dyDescent="0.2">
      <c r="B17" s="66" t="s">
        <v>49</v>
      </c>
      <c r="C17" s="48">
        <v>0.20300000000000001</v>
      </c>
      <c r="D17" s="48">
        <v>0.28899999999999998</v>
      </c>
      <c r="E17" s="76">
        <v>0.23627059285798155</v>
      </c>
      <c r="F17" s="48">
        <v>0.209584268605956</v>
      </c>
      <c r="G17" s="48">
        <v>0.28983602555871973</v>
      </c>
      <c r="H17" s="48">
        <v>0.25206898604081807</v>
      </c>
      <c r="I17" s="76">
        <v>0.25030474339562209</v>
      </c>
      <c r="J17" s="48">
        <v>0.23666524879881556</v>
      </c>
      <c r="K17" s="48">
        <v>0.25114924591512827</v>
      </c>
      <c r="L17" s="48">
        <v>0.2513470790849453</v>
      </c>
      <c r="M17" s="76">
        <v>0.22409999999999999</v>
      </c>
      <c r="N17" s="48">
        <v>0.14699999999999999</v>
      </c>
      <c r="O17" s="48">
        <v>0.14499999999999999</v>
      </c>
      <c r="P17" s="48">
        <v>0.122</v>
      </c>
      <c r="Q17" s="48">
        <v>0.151</v>
      </c>
      <c r="R17" s="76">
        <v>0.111</v>
      </c>
      <c r="S17" s="48">
        <v>0.125</v>
      </c>
      <c r="T17" s="48">
        <v>0.108</v>
      </c>
      <c r="U17" s="48">
        <v>0.11</v>
      </c>
      <c r="V17" s="76">
        <v>9.9000000000000005E-2</v>
      </c>
      <c r="W17" s="48">
        <v>0.121</v>
      </c>
      <c r="X17" s="48">
        <v>0.11600000000000001</v>
      </c>
      <c r="Y17" s="48">
        <v>0.11600000000000001</v>
      </c>
      <c r="Z17" s="76">
        <v>0.13</v>
      </c>
      <c r="AA17" s="48">
        <v>0.13720532139189659</v>
      </c>
      <c r="AB17" s="48">
        <v>0.13600000000000001</v>
      </c>
      <c r="AC17" s="48">
        <v>0.154</v>
      </c>
      <c r="AD17" s="76">
        <v>0.14799999999999999</v>
      </c>
      <c r="AE17" s="48">
        <v>0.16671742832722955</v>
      </c>
      <c r="AF17" s="48">
        <v>0.1485096029043991</v>
      </c>
      <c r="AG17" s="48">
        <v>0.13500000000000001</v>
      </c>
      <c r="AH17" s="76">
        <v>0.14599999999999999</v>
      </c>
      <c r="AI17" s="48">
        <v>0.129</v>
      </c>
      <c r="AJ17" s="48">
        <v>0.13500000000000001</v>
      </c>
      <c r="AK17" s="48">
        <v>0.13700000000000001</v>
      </c>
      <c r="AL17" s="76">
        <v>0.13144096277091002</v>
      </c>
      <c r="AM17" s="2"/>
      <c r="AO17" s="121"/>
      <c r="AP17" s="121"/>
      <c r="AQ17" s="7"/>
      <c r="AR17"/>
      <c r="AS17" s="15"/>
      <c r="AT17" s="7"/>
    </row>
    <row r="18" spans="2:46" x14ac:dyDescent="0.2">
      <c r="B18" s="66" t="s">
        <v>71</v>
      </c>
      <c r="C18" s="48">
        <v>0.121</v>
      </c>
      <c r="D18" s="48">
        <v>5.1999999999999998E-2</v>
      </c>
      <c r="E18" s="76">
        <v>0.11059622990261128</v>
      </c>
      <c r="F18" s="48">
        <v>0.16878267142871362</v>
      </c>
      <c r="G18" s="48">
        <v>0.11759248358200811</v>
      </c>
      <c r="H18" s="48">
        <v>0.14183666891144253</v>
      </c>
      <c r="I18" s="76">
        <v>0.14424680744339669</v>
      </c>
      <c r="J18" s="48">
        <v>0.15043418996809343</v>
      </c>
      <c r="K18" s="48">
        <v>8.8142786986564262E-2</v>
      </c>
      <c r="L18" s="48">
        <v>6.2475740324113349E-2</v>
      </c>
      <c r="M18" s="76">
        <v>6.2399999999999997E-2</v>
      </c>
      <c r="N18" s="48">
        <v>5.7000000000000002E-2</v>
      </c>
      <c r="O18" s="48">
        <v>7.4999999999999997E-2</v>
      </c>
      <c r="P18" s="48">
        <v>6.3E-2</v>
      </c>
      <c r="Q18" s="48">
        <v>7.1999999999999995E-2</v>
      </c>
      <c r="R18" s="76">
        <v>5.1999999999999998E-2</v>
      </c>
      <c r="S18" s="48">
        <v>7.0999999999999994E-2</v>
      </c>
      <c r="T18" s="48">
        <v>6.8000000000000005E-2</v>
      </c>
      <c r="U18" s="48">
        <v>6.4000000000000001E-2</v>
      </c>
      <c r="V18" s="76">
        <v>5.5E-2</v>
      </c>
      <c r="W18" s="48">
        <v>6.4000000000000001E-2</v>
      </c>
      <c r="X18" s="48">
        <v>6.4000000000000001E-2</v>
      </c>
      <c r="Y18" s="48">
        <v>6.4000000000000001E-2</v>
      </c>
      <c r="Z18" s="76">
        <v>4.4999999999999998E-2</v>
      </c>
      <c r="AA18" s="48">
        <v>4.6330754230938111E-2</v>
      </c>
      <c r="AB18" s="48">
        <v>3.9746661664366731E-2</v>
      </c>
      <c r="AC18" s="48">
        <v>4.5999999999999999E-2</v>
      </c>
      <c r="AD18" s="76">
        <v>4.0235582283100757E-2</v>
      </c>
      <c r="AE18" s="48">
        <v>4.3629219022520996E-2</v>
      </c>
      <c r="AF18" s="48">
        <v>4.2607091366519995E-2</v>
      </c>
      <c r="AG18" s="48">
        <v>4.2000000000000003E-2</v>
      </c>
      <c r="AH18" s="76">
        <v>3.7999999999999999E-2</v>
      </c>
      <c r="AI18" s="48">
        <v>4.1000000000000002E-2</v>
      </c>
      <c r="AJ18" s="48">
        <v>0.04</v>
      </c>
      <c r="AK18" s="48">
        <v>4.1000000000000002E-2</v>
      </c>
      <c r="AL18" s="76">
        <v>4.3636649794239334E-2</v>
      </c>
      <c r="AM18" s="2"/>
      <c r="AO18" s="121"/>
      <c r="AP18" s="121"/>
      <c r="AQ18" s="7"/>
      <c r="AR18"/>
      <c r="AS18" s="15"/>
      <c r="AT18" s="7"/>
    </row>
    <row r="19" spans="2:46" x14ac:dyDescent="0.2">
      <c r="B19" s="66" t="s">
        <v>73</v>
      </c>
      <c r="C19" s="48">
        <v>1.4999999999999999E-2</v>
      </c>
      <c r="D19" s="48">
        <v>2E-3</v>
      </c>
      <c r="E19" s="76">
        <v>6.5997365180815179E-3</v>
      </c>
      <c r="F19" s="48">
        <v>8.702243989962782E-3</v>
      </c>
      <c r="G19" s="48">
        <v>6.6775830874114209E-3</v>
      </c>
      <c r="H19" s="48">
        <v>9.065959770126801E-3</v>
      </c>
      <c r="I19" s="76">
        <v>9.2811922086443576E-3</v>
      </c>
      <c r="J19" s="48">
        <v>6.8526490236715506E-3</v>
      </c>
      <c r="K19" s="48">
        <v>8.5001689776142593E-3</v>
      </c>
      <c r="L19" s="48">
        <v>1.1949848792245359E-2</v>
      </c>
      <c r="M19" s="76">
        <v>1.2699999999999999E-2</v>
      </c>
      <c r="N19" s="48">
        <v>0.01</v>
      </c>
      <c r="O19" s="48">
        <v>8.0000000000000002E-3</v>
      </c>
      <c r="P19" s="48">
        <v>3.0000000000000001E-3</v>
      </c>
      <c r="Q19" s="48">
        <v>7.0000000000000001E-3</v>
      </c>
      <c r="R19" s="76">
        <v>7.0000000000000001E-3</v>
      </c>
      <c r="S19" s="48">
        <v>6.0000000000000001E-3</v>
      </c>
      <c r="T19" s="48">
        <v>6.0000000000000001E-3</v>
      </c>
      <c r="U19" s="48">
        <v>4.0000000000000001E-3</v>
      </c>
      <c r="V19" s="76">
        <v>4.0000000000000001E-3</v>
      </c>
      <c r="W19" s="48">
        <v>5.0000000000000001E-3</v>
      </c>
      <c r="X19" s="48">
        <v>5.0000000000000001E-3</v>
      </c>
      <c r="Y19" s="48">
        <v>3.0000000000000001E-3</v>
      </c>
      <c r="Z19" s="76">
        <v>2E-3</v>
      </c>
      <c r="AA19" s="48">
        <v>4.4017813722289998E-3</v>
      </c>
      <c r="AB19" s="48">
        <v>5.2001263158580899E-3</v>
      </c>
      <c r="AC19" s="48">
        <v>4.0000000000000001E-3</v>
      </c>
      <c r="AD19" s="76">
        <v>5.0000000000000001E-3</v>
      </c>
      <c r="AE19" s="48">
        <v>5.9452343348350293E-3</v>
      </c>
      <c r="AF19" s="48">
        <v>3.6140738683475724E-3</v>
      </c>
      <c r="AG19" s="48">
        <v>3.0000000000000001E-3</v>
      </c>
      <c r="AH19" s="76">
        <v>3.0000000000000001E-3</v>
      </c>
      <c r="AI19" s="48">
        <v>7.0000000000000001E-3</v>
      </c>
      <c r="AJ19" s="48">
        <v>4.0000000000000001E-3</v>
      </c>
      <c r="AK19" s="48">
        <v>4.0000000000000001E-3</v>
      </c>
      <c r="AL19" s="76">
        <v>7.0000000000000001E-3</v>
      </c>
      <c r="AM19" s="2"/>
      <c r="AO19" s="121"/>
      <c r="AP19" s="121"/>
      <c r="AQ19" s="7"/>
      <c r="AR19"/>
      <c r="AS19" s="15"/>
      <c r="AT19" s="7"/>
    </row>
    <row r="20" spans="2:46" x14ac:dyDescent="0.2">
      <c r="B20" s="66" t="s">
        <v>75</v>
      </c>
      <c r="C20" s="48">
        <v>0.10100000000000001</v>
      </c>
      <c r="D20" s="48">
        <v>3.5999999999999997E-2</v>
      </c>
      <c r="E20" s="76">
        <v>0.11472304654125749</v>
      </c>
      <c r="F20" s="48">
        <v>0.14416868472785632</v>
      </c>
      <c r="G20" s="48">
        <v>0.11465850410223735</v>
      </c>
      <c r="H20" s="48">
        <v>0.12310022884642682</v>
      </c>
      <c r="I20" s="76">
        <v>0.10802088673711577</v>
      </c>
      <c r="J20" s="48">
        <v>0.12677850772653687</v>
      </c>
      <c r="K20" s="48">
        <v>9.1316912252766086E-2</v>
      </c>
      <c r="L20" s="48">
        <v>0.10001835515118492</v>
      </c>
      <c r="M20" s="76">
        <v>9.4500000000000001E-2</v>
      </c>
      <c r="N20" s="48">
        <v>0.11700000000000001</v>
      </c>
      <c r="O20" s="48">
        <v>0.107</v>
      </c>
      <c r="P20" s="48">
        <v>0.14699999999999999</v>
      </c>
      <c r="Q20" s="48">
        <v>0.159</v>
      </c>
      <c r="R20" s="76">
        <v>0.191</v>
      </c>
      <c r="S20" s="48">
        <v>0.16400000000000001</v>
      </c>
      <c r="T20" s="48">
        <v>0.14299999999999999</v>
      </c>
      <c r="U20" s="48">
        <v>0.15</v>
      </c>
      <c r="V20" s="76">
        <v>0.19</v>
      </c>
      <c r="W20" s="48">
        <v>0.151</v>
      </c>
      <c r="X20" s="48">
        <v>0.157</v>
      </c>
      <c r="Y20" s="48">
        <v>0.152</v>
      </c>
      <c r="Z20" s="76">
        <v>0.18</v>
      </c>
      <c r="AA20" s="48">
        <v>0.16473842031146937</v>
      </c>
      <c r="AB20" s="48">
        <v>0.16300000000000001</v>
      </c>
      <c r="AC20" s="48">
        <v>0.1711667139505888</v>
      </c>
      <c r="AD20" s="76">
        <v>0.20899999999999999</v>
      </c>
      <c r="AE20" s="48">
        <v>0.17854133971221195</v>
      </c>
      <c r="AF20" s="48">
        <v>0.14964568460671321</v>
      </c>
      <c r="AG20" s="48">
        <v>0.18099999999999999</v>
      </c>
      <c r="AH20" s="76">
        <v>0.17299999999999999</v>
      </c>
      <c r="AI20" s="48">
        <v>0.17100000000000001</v>
      </c>
      <c r="AJ20" s="48">
        <v>0.16400000000000001</v>
      </c>
      <c r="AK20" s="48">
        <v>0.16800000000000001</v>
      </c>
      <c r="AL20" s="76">
        <v>0.19763274753064369</v>
      </c>
      <c r="AM20" s="2"/>
      <c r="AO20" s="121"/>
      <c r="AP20" s="121"/>
      <c r="AQ20" s="7"/>
      <c r="AR20"/>
      <c r="AS20" s="15"/>
      <c r="AT20" s="7"/>
    </row>
    <row r="21" spans="2:46" x14ac:dyDescent="0.2">
      <c r="B21" s="66" t="s">
        <v>235</v>
      </c>
      <c r="C21" s="48">
        <v>6.4000000000000001E-2</v>
      </c>
      <c r="D21" s="48">
        <v>0.08</v>
      </c>
      <c r="E21" s="76">
        <v>4.320246579922158E-2</v>
      </c>
      <c r="F21" s="48">
        <v>3.8248398043921314E-2</v>
      </c>
      <c r="G21" s="48">
        <v>4.4818171353240531E-2</v>
      </c>
      <c r="H21" s="48">
        <v>3.3800524219071731E-2</v>
      </c>
      <c r="I21" s="76">
        <v>4.1443971754862349E-2</v>
      </c>
      <c r="J21" s="48">
        <v>5.9918388844480294E-2</v>
      </c>
      <c r="K21" s="48">
        <v>5.6769517433133361E-2</v>
      </c>
      <c r="L21" s="48">
        <v>7.3426630042826194E-2</v>
      </c>
      <c r="M21" s="76">
        <v>8.1500000000000003E-2</v>
      </c>
      <c r="N21" s="48">
        <v>8.6999999999999994E-2</v>
      </c>
      <c r="O21" s="48">
        <v>6.9000000000000006E-2</v>
      </c>
      <c r="P21" s="48">
        <v>1.7999999999999999E-2</v>
      </c>
      <c r="Q21" s="48">
        <v>1.9E-2</v>
      </c>
      <c r="R21" s="76">
        <v>2.4E-2</v>
      </c>
      <c r="S21" s="48">
        <v>3.9E-2</v>
      </c>
      <c r="T21" s="48">
        <v>5.1999999999999998E-2</v>
      </c>
      <c r="U21" s="48">
        <v>2.4E-2</v>
      </c>
      <c r="V21" s="76">
        <v>4.4999999999999998E-2</v>
      </c>
      <c r="W21" s="48">
        <v>5.5E-2</v>
      </c>
      <c r="X21" s="48">
        <v>5.6000000000000001E-2</v>
      </c>
      <c r="Y21" s="48">
        <v>4.9000000000000002E-2</v>
      </c>
      <c r="Z21" s="76">
        <v>4.5999999999999999E-2</v>
      </c>
      <c r="AA21" s="48">
        <v>7.1296291996973862E-2</v>
      </c>
      <c r="AB21" s="48">
        <v>6.7366775344764387E-2</v>
      </c>
      <c r="AC21" s="48">
        <v>4.7E-2</v>
      </c>
      <c r="AD21" s="76">
        <v>3.6999999999999998E-2</v>
      </c>
      <c r="AE21" s="48">
        <v>5.7275917468993388E-2</v>
      </c>
      <c r="AF21" s="48">
        <v>5.0340013930771033E-2</v>
      </c>
      <c r="AG21" s="48">
        <v>5.8999999999999997E-2</v>
      </c>
      <c r="AH21" s="76">
        <v>4.7E-2</v>
      </c>
      <c r="AI21" s="48">
        <v>5.8000000000000003E-2</v>
      </c>
      <c r="AJ21" s="48">
        <v>4.4999999999999998E-2</v>
      </c>
      <c r="AK21" s="48">
        <v>3.4000000000000002E-2</v>
      </c>
      <c r="AL21" s="76">
        <v>4.119846548124171E-2</v>
      </c>
      <c r="AM21" s="2"/>
      <c r="AO21" s="121"/>
      <c r="AP21" s="121"/>
      <c r="AQ21" s="7"/>
      <c r="AR21"/>
      <c r="AS21" s="15"/>
      <c r="AT21" s="7"/>
    </row>
    <row r="22" spans="2:46" x14ac:dyDescent="0.2">
      <c r="B22" s="66" t="s">
        <v>61</v>
      </c>
      <c r="C22" s="48" t="s">
        <v>236</v>
      </c>
      <c r="D22" s="48">
        <v>4.0000000000000001E-3</v>
      </c>
      <c r="E22" s="76">
        <v>1.5256005711949124E-2</v>
      </c>
      <c r="F22" s="48">
        <v>1.0852965627002938E-2</v>
      </c>
      <c r="G22" s="48">
        <v>1.3730926585373095E-2</v>
      </c>
      <c r="H22" s="48">
        <v>2.1880013624608993E-2</v>
      </c>
      <c r="I22" s="76">
        <v>2.5531962396168378E-2</v>
      </c>
      <c r="J22" s="48">
        <v>1.4741146127818348E-2</v>
      </c>
      <c r="K22" s="48">
        <v>2.550517907018348E-2</v>
      </c>
      <c r="L22" s="48">
        <v>2.2867153817568098E-2</v>
      </c>
      <c r="M22" s="76">
        <v>2.3300000000000001E-2</v>
      </c>
      <c r="N22" s="48">
        <v>2.8000000000000001E-2</v>
      </c>
      <c r="O22" s="48">
        <v>1.4999999999999999E-2</v>
      </c>
      <c r="P22" s="48">
        <v>1.4999999999999999E-2</v>
      </c>
      <c r="Q22" s="48">
        <v>1.2999999999999999E-2</v>
      </c>
      <c r="R22" s="76">
        <v>2.5000000000000001E-2</v>
      </c>
      <c r="S22" s="48">
        <v>2.5999999999999999E-2</v>
      </c>
      <c r="T22" s="48">
        <v>2.3E-2</v>
      </c>
      <c r="U22" s="48">
        <v>3.4000000000000002E-2</v>
      </c>
      <c r="V22" s="76">
        <v>3.7999999999999999E-2</v>
      </c>
      <c r="W22" s="48">
        <v>3.6999999999999998E-2</v>
      </c>
      <c r="X22" s="48">
        <v>2.9000000000000001E-2</v>
      </c>
      <c r="Y22" s="48">
        <v>3.6999999999999998E-2</v>
      </c>
      <c r="Z22" s="76">
        <v>6.6000000000000003E-2</v>
      </c>
      <c r="AA22" s="48">
        <v>3.6564793531701036E-2</v>
      </c>
      <c r="AB22" s="48">
        <v>3.1090439458243177E-2</v>
      </c>
      <c r="AC22" s="48">
        <v>3.8380235198566481E-2</v>
      </c>
      <c r="AD22" s="76">
        <v>4.2000000000000003E-2</v>
      </c>
      <c r="AE22" s="48">
        <v>3.629469730840798E-2</v>
      </c>
      <c r="AF22" s="48">
        <v>3.2051394907594337E-2</v>
      </c>
      <c r="AG22" s="48">
        <v>2.4E-2</v>
      </c>
      <c r="AH22" s="76">
        <v>3.5000000000000003E-2</v>
      </c>
      <c r="AI22" s="48">
        <v>2.5000000000000001E-2</v>
      </c>
      <c r="AJ22" s="48">
        <v>2.5999999999999999E-2</v>
      </c>
      <c r="AK22" s="48">
        <v>4.2000000000000003E-2</v>
      </c>
      <c r="AL22" s="76">
        <v>3.9411620036808294E-2</v>
      </c>
      <c r="AM22" s="2"/>
      <c r="AO22" s="121"/>
      <c r="AP22" s="121"/>
      <c r="AQ22" s="7"/>
      <c r="AR22"/>
      <c r="AS22" s="15"/>
      <c r="AT22" s="7"/>
    </row>
    <row r="23" spans="2:46" x14ac:dyDescent="0.2">
      <c r="B23" s="67" t="s">
        <v>34</v>
      </c>
      <c r="C23" s="75">
        <v>0.10299999999999999</v>
      </c>
      <c r="D23" s="75">
        <v>0.14099999999999999</v>
      </c>
      <c r="E23" s="77">
        <v>1.8187570288929481E-2</v>
      </c>
      <c r="F23" s="75">
        <v>1.0429815080373363E-2</v>
      </c>
      <c r="G23" s="75">
        <v>4.7899571398088828E-2</v>
      </c>
      <c r="H23" s="75">
        <v>1.3888082559135982E-2</v>
      </c>
      <c r="I23" s="77">
        <v>2.2653679230665903E-2</v>
      </c>
      <c r="J23" s="75">
        <v>1.1421545812029621E-2</v>
      </c>
      <c r="K23" s="75">
        <v>4.7239549576385806E-2</v>
      </c>
      <c r="L23" s="75">
        <v>4.3085565114694975E-2</v>
      </c>
      <c r="M23" s="77">
        <v>4.7300000000000002E-2</v>
      </c>
      <c r="N23" s="75">
        <v>7.4999999999999997E-2</v>
      </c>
      <c r="O23" s="75">
        <v>2.8000000000000001E-2</v>
      </c>
      <c r="P23" s="75">
        <v>4.2000000000000003E-2</v>
      </c>
      <c r="Q23" s="75">
        <v>1.9E-2</v>
      </c>
      <c r="R23" s="77">
        <v>5.2999999999999999E-2</v>
      </c>
      <c r="S23" s="75">
        <v>2.8000000000000001E-2</v>
      </c>
      <c r="T23" s="75">
        <v>5.6000000000000001E-2</v>
      </c>
      <c r="U23" s="75">
        <v>4.2000000000000003E-2</v>
      </c>
      <c r="V23" s="77">
        <v>3.1E-2</v>
      </c>
      <c r="W23" s="75">
        <v>0.02</v>
      </c>
      <c r="X23" s="75">
        <v>2.9000000000000001E-2</v>
      </c>
      <c r="Y23" s="75">
        <v>1.9E-2</v>
      </c>
      <c r="Z23" s="77">
        <v>2.9000000000000001E-2</v>
      </c>
      <c r="AA23" s="75">
        <v>2.6165411599206666E-2</v>
      </c>
      <c r="AB23" s="75">
        <v>4.0292109028773386E-2</v>
      </c>
      <c r="AC23" s="75">
        <v>3.3000000000000002E-2</v>
      </c>
      <c r="AD23" s="77">
        <v>4.2999999999999997E-2</v>
      </c>
      <c r="AE23" s="75">
        <v>3.9541398481934185E-2</v>
      </c>
      <c r="AF23" s="75">
        <v>4.8315868758336392E-2</v>
      </c>
      <c r="AG23" s="75">
        <v>4.3999999999999997E-2</v>
      </c>
      <c r="AH23" s="77">
        <v>4.2999999999999997E-2</v>
      </c>
      <c r="AI23" s="75">
        <v>3.2000000000000001E-2</v>
      </c>
      <c r="AJ23" s="75">
        <v>4.8000000000000001E-2</v>
      </c>
      <c r="AK23" s="75">
        <v>4.3999999999999997E-2</v>
      </c>
      <c r="AL23" s="77">
        <v>5.8000000000000003E-2</v>
      </c>
      <c r="AM23" s="2"/>
      <c r="AO23" s="121"/>
      <c r="AP23" s="121"/>
      <c r="AQ23" s="7"/>
      <c r="AR23"/>
      <c r="AS23" s="15"/>
      <c r="AT23" s="7"/>
    </row>
    <row r="24" spans="2:46" x14ac:dyDescent="0.2">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Q24" s="7"/>
      <c r="AR24"/>
      <c r="AS24" s="15"/>
      <c r="AT24" s="7"/>
    </row>
    <row r="25" spans="2:46" ht="8.25" customHeight="1" x14ac:dyDescent="0.2">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Q25" s="7"/>
      <c r="AR25"/>
      <c r="AS25" s="15"/>
      <c r="AT25" s="7"/>
    </row>
    <row r="26" spans="2:46" x14ac:dyDescent="0.2">
      <c r="B26" s="47" t="s">
        <v>237</v>
      </c>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Q26" s="7"/>
      <c r="AR26"/>
      <c r="AS26" s="15"/>
      <c r="AT26" s="7"/>
    </row>
    <row r="27" spans="2:46" x14ac:dyDescent="0.2">
      <c r="B27" s="47" t="s">
        <v>238</v>
      </c>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Q27" s="7"/>
      <c r="AR27"/>
      <c r="AS27" s="15"/>
      <c r="AT27" s="7"/>
    </row>
    <row r="28" spans="2:46" x14ac:dyDescent="0.2">
      <c r="B28" s="47" t="s">
        <v>239</v>
      </c>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Q28" s="7"/>
      <c r="AR28"/>
      <c r="AS28" s="15"/>
      <c r="AT28" s="7"/>
    </row>
    <row r="29" spans="2:46" x14ac:dyDescent="0.2">
      <c r="B29" s="47" t="s">
        <v>240</v>
      </c>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Q29" s="7"/>
      <c r="AR29"/>
      <c r="AS29" s="15"/>
      <c r="AT29" s="7"/>
    </row>
    <row r="30" spans="2:46" x14ac:dyDescent="0.2">
      <c r="B30" s="47" t="s">
        <v>241</v>
      </c>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Q30" s="7"/>
      <c r="AR30"/>
      <c r="AS30" s="15"/>
      <c r="AT30" s="7"/>
    </row>
    <row r="31" spans="2:46" x14ac:dyDescent="0.2">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Q31" s="7"/>
      <c r="AR31"/>
      <c r="AS31" s="15"/>
      <c r="AT31" s="7"/>
    </row>
    <row r="32" spans="2:46" x14ac:dyDescent="0.2">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Q32" s="7"/>
      <c r="AR32"/>
      <c r="AS32" s="15"/>
      <c r="AT32" s="7"/>
    </row>
    <row r="33" spans="3:46" x14ac:dyDescent="0.2">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Q33" s="7"/>
      <c r="AR33"/>
      <c r="AS33" s="15"/>
      <c r="AT33" s="7"/>
    </row>
    <row r="34" spans="3:46" x14ac:dyDescent="0.2">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Q34" s="7"/>
      <c r="AR34"/>
      <c r="AS34" s="15"/>
      <c r="AT34" s="7"/>
    </row>
    <row r="35" spans="3:46" x14ac:dyDescent="0.2">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Q35" s="7"/>
      <c r="AR35"/>
      <c r="AS35" s="15"/>
      <c r="AT35" s="7"/>
    </row>
    <row r="36" spans="3:46" x14ac:dyDescent="0.2">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Q36" s="7"/>
      <c r="AR36"/>
      <c r="AS36" s="15"/>
      <c r="AT36" s="7"/>
    </row>
    <row r="37" spans="3:46" x14ac:dyDescent="0.2">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Q37" s="7"/>
      <c r="AR37"/>
      <c r="AS37" s="15"/>
      <c r="AT37" s="7"/>
    </row>
    <row r="38" spans="3:46" x14ac:dyDescent="0.2">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Q38" s="7"/>
      <c r="AR38" s="7"/>
      <c r="AS38" s="7"/>
      <c r="AT38" s="7"/>
    </row>
    <row r="39" spans="3:46" x14ac:dyDescent="0.2">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Q39" s="7"/>
      <c r="AR39" s="7"/>
      <c r="AS39" s="7"/>
      <c r="AT39" s="7"/>
    </row>
    <row r="40" spans="3:46" x14ac:dyDescent="0.2">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Q40" s="7"/>
      <c r="AR40" s="7"/>
      <c r="AS40" s="7"/>
      <c r="AT40" s="7"/>
    </row>
    <row r="41" spans="3:46" x14ac:dyDescent="0.2">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row>
    <row r="42" spans="3:46" x14ac:dyDescent="0.2">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row>
    <row r="43" spans="3:46" x14ac:dyDescent="0.2">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row>
    <row r="44" spans="3:46" x14ac:dyDescent="0.2">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row>
    <row r="45" spans="3:46" x14ac:dyDescent="0.2">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row>
    <row r="46" spans="3:46" x14ac:dyDescent="0.2">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row>
    <row r="47" spans="3:46" x14ac:dyDescent="0.2">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row>
    <row r="48" spans="3:46" x14ac:dyDescent="0.2">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row>
    <row r="49" spans="3:38" x14ac:dyDescent="0.2">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row>
    <row r="50" spans="3:38" x14ac:dyDescent="0.2">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row>
    <row r="51" spans="3:38" x14ac:dyDescent="0.2">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row>
    <row r="52" spans="3:38" x14ac:dyDescent="0.2">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row>
    <row r="53" spans="3:38" x14ac:dyDescent="0.2">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row>
    <row r="54" spans="3:38" x14ac:dyDescent="0.2">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row>
    <row r="55" spans="3:38" x14ac:dyDescent="0.2">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row>
    <row r="56" spans="3:38" x14ac:dyDescent="0.2">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row>
    <row r="57" spans="3:38" x14ac:dyDescent="0.2">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row>
    <row r="58" spans="3:38" x14ac:dyDescent="0.2">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row>
    <row r="59" spans="3:38" x14ac:dyDescent="0.2">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row>
    <row r="60" spans="3:38" x14ac:dyDescent="0.2">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row>
    <row r="61" spans="3:38" x14ac:dyDescent="0.2">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row>
    <row r="62" spans="3:38" x14ac:dyDescent="0.2">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row>
    <row r="63" spans="3:38" x14ac:dyDescent="0.2">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row>
    <row r="64" spans="3:38" x14ac:dyDescent="0.2">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row>
    <row r="65" spans="3:38" x14ac:dyDescent="0.2">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row>
    <row r="66" spans="3:38" x14ac:dyDescent="0.2">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row>
    <row r="67" spans="3:38" x14ac:dyDescent="0.2">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row>
  </sheetData>
  <mergeCells count="1">
    <mergeCell ref="B3:B4"/>
  </mergeCells>
  <pageMargins left="0.31496062992125984" right="0.31496062992125984" top="0.74803149606299213" bottom="0.74803149606299213" header="0.31496062992125984" footer="0.31496062992125984"/>
  <pageSetup paperSize="9"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high="1" low="1" xr2:uid="{83EE9A0C-0479-41A7-8066-5D19119F1E59}">
          <x14:colorSeries theme="0" tint="-0.499984740745262"/>
          <x14:colorNegative theme="5"/>
          <x14:colorAxis rgb="FF000000"/>
          <x14:colorMarkers theme="4" tint="-0.499984740745262"/>
          <x14:colorFirst theme="4" tint="0.39997558519241921"/>
          <x14:colorLast theme="4" tint="0.39997558519241921"/>
          <x14:colorHigh theme="9"/>
          <x14:colorLow theme="5"/>
          <x14:sparklines>
            <x14:sparkline>
              <xm:f>'Ad Industry Share Display- GD'!E5:AL5</xm:f>
              <xm:sqref>AM5</xm:sqref>
            </x14:sparkline>
            <x14:sparkline>
              <xm:f>'Ad Industry Share Display- GD'!E6:AL6</xm:f>
              <xm:sqref>AM6</xm:sqref>
            </x14:sparkline>
            <x14:sparkline>
              <xm:f>'Ad Industry Share Display- GD'!E7:AL7</xm:f>
              <xm:sqref>AM7</xm:sqref>
            </x14:sparkline>
            <x14:sparkline>
              <xm:f>'Ad Industry Share Display- GD'!E8:AL8</xm:f>
              <xm:sqref>AM8</xm:sqref>
            </x14:sparkline>
            <x14:sparkline>
              <xm:f>'Ad Industry Share Display- GD'!E9:AL9</xm:f>
              <xm:sqref>AM9</xm:sqref>
            </x14:sparkline>
            <x14:sparkline>
              <xm:f>'Ad Industry Share Display- GD'!E10:AL10</xm:f>
              <xm:sqref>AM10</xm:sqref>
            </x14:sparkline>
            <x14:sparkline>
              <xm:f>'Ad Industry Share Display- GD'!E11:AL11</xm:f>
              <xm:sqref>AM11</xm:sqref>
            </x14:sparkline>
            <x14:sparkline>
              <xm:f>'Ad Industry Share Display- GD'!E12:AL12</xm:f>
              <xm:sqref>AM12</xm:sqref>
            </x14:sparkline>
            <x14:sparkline>
              <xm:f>'Ad Industry Share Display- GD'!E13:AL13</xm:f>
              <xm:sqref>AM13</xm:sqref>
            </x14:sparkline>
            <x14:sparkline>
              <xm:f>'Ad Industry Share Display- GD'!E14:AL14</xm:f>
              <xm:sqref>AM14</xm:sqref>
            </x14:sparkline>
            <x14:sparkline>
              <xm:f>'Ad Industry Share Display- GD'!E15:AL15</xm:f>
              <xm:sqref>AM15</xm:sqref>
            </x14:sparkline>
            <x14:sparkline>
              <xm:f>'Ad Industry Share Display- GD'!E16:AL16</xm:f>
              <xm:sqref>AM16</xm:sqref>
            </x14:sparkline>
            <x14:sparkline>
              <xm:f>'Ad Industry Share Display- GD'!E17:AL17</xm:f>
              <xm:sqref>AM17</xm:sqref>
            </x14:sparkline>
            <x14:sparkline>
              <xm:f>'Ad Industry Share Display- GD'!E18:AL18</xm:f>
              <xm:sqref>AM18</xm:sqref>
            </x14:sparkline>
            <x14:sparkline>
              <xm:f>'Ad Industry Share Display- GD'!E19:AL19</xm:f>
              <xm:sqref>AM19</xm:sqref>
            </x14:sparkline>
            <x14:sparkline>
              <xm:f>'Ad Industry Share Display- GD'!E20:AL20</xm:f>
              <xm:sqref>AM20</xm:sqref>
            </x14:sparkline>
            <x14:sparkline>
              <xm:f>'Ad Industry Share Display- GD'!E21:AL21</xm:f>
              <xm:sqref>AM21</xm:sqref>
            </x14:sparkline>
            <x14:sparkline>
              <xm:f>'Ad Industry Share Display- GD'!E22:AL22</xm:f>
              <xm:sqref>AM22</xm:sqref>
            </x14:sparkline>
            <x14:sparkline>
              <xm:f>'Ad Industry Share Display- GD'!E23:AL23</xm:f>
              <xm:sqref>AM23</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C9:H60"/>
  <sheetViews>
    <sheetView zoomScale="115" zoomScaleNormal="115" workbookViewId="0"/>
  </sheetViews>
  <sheetFormatPr defaultColWidth="8.85546875" defaultRowHeight="12" x14ac:dyDescent="0.2"/>
  <cols>
    <col min="1" max="1" width="2.28515625" style="7" customWidth="1"/>
    <col min="2" max="2" width="4.28515625" style="7" customWidth="1"/>
    <col min="3" max="3" width="33.7109375" style="7" customWidth="1"/>
    <col min="4" max="4" width="20.140625" style="7" customWidth="1"/>
    <col min="5" max="5" width="21.28515625" style="7" customWidth="1"/>
    <col min="6" max="6" width="16.42578125" style="7" customWidth="1"/>
    <col min="7" max="9" width="8.85546875" style="7"/>
    <col min="10" max="10" width="8.85546875" style="7" customWidth="1"/>
    <col min="11" max="11" width="28.140625" style="7" bestFit="1" customWidth="1"/>
    <col min="12" max="12" width="18.140625" style="7" bestFit="1" customWidth="1"/>
    <col min="13" max="13" width="18.7109375" style="7" bestFit="1" customWidth="1"/>
    <col min="14" max="14" width="17.7109375" style="7" bestFit="1" customWidth="1"/>
    <col min="15" max="16384" width="8.85546875" style="7"/>
  </cols>
  <sheetData>
    <row r="9" spans="3:6" x14ac:dyDescent="0.2">
      <c r="C9" s="8"/>
    </row>
    <row r="10" spans="3:6" ht="15" x14ac:dyDescent="0.2">
      <c r="C10" s="9" t="s">
        <v>242</v>
      </c>
    </row>
    <row r="11" spans="3:6" ht="15.75" thickBot="1" x14ac:dyDescent="0.25">
      <c r="C11" s="9"/>
      <c r="D11"/>
      <c r="E11"/>
    </row>
    <row r="12" spans="3:6" x14ac:dyDescent="0.2">
      <c r="C12" s="42" t="s">
        <v>227</v>
      </c>
      <c r="D12" s="42" t="s">
        <v>243</v>
      </c>
      <c r="E12" s="42" t="s">
        <v>244</v>
      </c>
      <c r="F12" s="43" t="s">
        <v>245</v>
      </c>
    </row>
    <row r="13" spans="3:6" ht="12.75" thickBot="1" x14ac:dyDescent="0.25">
      <c r="C13" s="44"/>
      <c r="D13" s="44" t="s">
        <v>246</v>
      </c>
      <c r="E13" s="44" t="s">
        <v>246</v>
      </c>
      <c r="F13" s="45" t="s">
        <v>247</v>
      </c>
    </row>
    <row r="14" spans="3:6" x14ac:dyDescent="0.2">
      <c r="C14" s="68" t="s">
        <v>47</v>
      </c>
      <c r="D14" s="49">
        <f>_xlfn.XLOOKUP($C14,'Ad Industry Share Display- GD'!$B$5:$B$23,'Ad Industry Share Display- GD'!$AL$5:$AL$23)</f>
        <v>1.5872818613808973E-2</v>
      </c>
      <c r="E14" s="49">
        <f>_xlfn.XLOOKUP($C14,'Ad Industry Share Display- GD'!$B$5:$B$23,'Ad Industry Share Display- GD'!$AK$5:$AK$23)</f>
        <v>1.7999999999999999E-2</v>
      </c>
      <c r="F14" s="88">
        <f>D14-E14</f>
        <v>-2.1271813861910259E-3</v>
      </c>
    </row>
    <row r="15" spans="3:6" x14ac:dyDescent="0.2">
      <c r="C15" s="68" t="s">
        <v>49</v>
      </c>
      <c r="D15" s="49">
        <f>_xlfn.XLOOKUP($C15,'Ad Industry Share Display- GD'!$B$5:$B$23,'Ad Industry Share Display- GD'!$AL$5:$AL$23)</f>
        <v>0.13144096277091002</v>
      </c>
      <c r="E15" s="49">
        <f>_xlfn.XLOOKUP($C15,'Ad Industry Share Display- GD'!$B$5:$B$23,'Ad Industry Share Display- GD'!$AK$5:$AK$23)</f>
        <v>0.13700000000000001</v>
      </c>
      <c r="F15" s="88">
        <f t="shared" ref="F15:F32" si="0">D15-E15</f>
        <v>-5.5590372290899859E-3</v>
      </c>
    </row>
    <row r="16" spans="3:6" x14ac:dyDescent="0.2">
      <c r="C16" s="68" t="s">
        <v>51</v>
      </c>
      <c r="D16" s="49">
        <f>_xlfn.XLOOKUP($C16,'Ad Industry Share Display- GD'!$B$5:$B$23,'Ad Industry Share Display- GD'!$AL$5:$AL$23)</f>
        <v>8.1712490241647347E-3</v>
      </c>
      <c r="E16" s="49">
        <f>_xlfn.XLOOKUP($C16,'Ad Industry Share Display- GD'!$B$5:$B$23,'Ad Industry Share Display- GD'!$AK$5:$AK$23)</f>
        <v>7.0000000000000001E-3</v>
      </c>
      <c r="F16" s="88">
        <f t="shared" si="0"/>
        <v>1.1712490241647345E-3</v>
      </c>
    </row>
    <row r="17" spans="3:6" x14ac:dyDescent="0.2">
      <c r="C17" s="68" t="s">
        <v>53</v>
      </c>
      <c r="D17" s="49">
        <f>_xlfn.XLOOKUP($C17,'Ad Industry Share Display- GD'!$B$5:$B$23,'Ad Industry Share Display- GD'!$AL$5:$AL$23)</f>
        <v>1.4836316315379277E-2</v>
      </c>
      <c r="E17" s="49">
        <f>_xlfn.XLOOKUP($C17,'Ad Industry Share Display- GD'!$B$5:$B$23,'Ad Industry Share Display- GD'!$AK$5:$AK$23)</f>
        <v>1.0999999999999999E-2</v>
      </c>
      <c r="F17" s="88">
        <f t="shared" si="0"/>
        <v>3.8363163153792776E-3</v>
      </c>
    </row>
    <row r="18" spans="3:6" x14ac:dyDescent="0.2">
      <c r="C18" s="68" t="s">
        <v>55</v>
      </c>
      <c r="D18" s="49">
        <f>_xlfn.XLOOKUP($C18,'Ad Industry Share Display- GD'!$B$5:$B$23,'Ad Industry Share Display- GD'!$AL$5:$AL$23)</f>
        <v>9.0224380215107272E-2</v>
      </c>
      <c r="E18" s="49">
        <f>_xlfn.XLOOKUP($C18,'Ad Industry Share Display- GD'!$B$5:$B$23,'Ad Industry Share Display- GD'!$AK$5:$AK$23)</f>
        <v>0.108</v>
      </c>
      <c r="F18" s="49">
        <v>7.9999999999999932E-3</v>
      </c>
    </row>
    <row r="19" spans="3:6" x14ac:dyDescent="0.2">
      <c r="C19" s="68" t="s">
        <v>57</v>
      </c>
      <c r="D19" s="49">
        <f>_xlfn.XLOOKUP($C19,'Ad Industry Share Display- GD'!$B$5:$B$23,'Ad Industry Share Display- GD'!$AL$5:$AL$23)</f>
        <v>7.6894860587896685E-2</v>
      </c>
      <c r="E19" s="49">
        <f>_xlfn.XLOOKUP($C19,'Ad Industry Share Display- GD'!$B$5:$B$23,'Ad Industry Share Display- GD'!$AK$5:$AK$23)</f>
        <v>9.4E-2</v>
      </c>
      <c r="F19" s="88">
        <f t="shared" si="0"/>
        <v>-1.7105139412103315E-2</v>
      </c>
    </row>
    <row r="20" spans="3:6" x14ac:dyDescent="0.2">
      <c r="C20" s="68" t="s">
        <v>59</v>
      </c>
      <c r="D20" s="49">
        <f>_xlfn.XLOOKUP($C20,'Ad Industry Share Display- GD'!$B$5:$B$23,'Ad Industry Share Display- GD'!$AL$5:$AL$23)</f>
        <v>6.6247146890962796E-2</v>
      </c>
      <c r="E20" s="49">
        <f>_xlfn.XLOOKUP($C20,'Ad Industry Share Display- GD'!$B$5:$B$23,'Ad Industry Share Display- GD'!$AK$5:$AK$23)</f>
        <v>5.5E-2</v>
      </c>
      <c r="F20" s="88">
        <f t="shared" si="0"/>
        <v>1.1247146890962796E-2</v>
      </c>
    </row>
    <row r="21" spans="3:6" x14ac:dyDescent="0.2">
      <c r="C21" s="68" t="s">
        <v>61</v>
      </c>
      <c r="D21" s="49">
        <f>_xlfn.XLOOKUP($C21,'Ad Industry Share Display- GD'!$B$5:$B$23,'Ad Industry Share Display- GD'!$AL$5:$AL$23)</f>
        <v>3.9411620036808294E-2</v>
      </c>
      <c r="E21" s="49">
        <f>_xlfn.XLOOKUP($C21,'Ad Industry Share Display- GD'!$B$5:$B$23,'Ad Industry Share Display- GD'!$AK$5:$AK$23)</f>
        <v>4.2000000000000003E-2</v>
      </c>
      <c r="F21" s="88">
        <f t="shared" si="0"/>
        <v>-2.5883799631917087E-3</v>
      </c>
    </row>
    <row r="22" spans="3:6" x14ac:dyDescent="0.2">
      <c r="C22" s="68" t="s">
        <v>63</v>
      </c>
      <c r="D22" s="49">
        <f>_xlfn.XLOOKUP($C22,'Ad Industry Share Display- GD'!$B$5:$B$23,'Ad Industry Share Display- GD'!$AL$5:$AL$23)</f>
        <v>3.0281964383430032E-2</v>
      </c>
      <c r="E22" s="49">
        <f>_xlfn.XLOOKUP($C22,'Ad Industry Share Display- GD'!$B$5:$B$23,'Ad Industry Share Display- GD'!$AK$5:$AK$23)</f>
        <v>2.3E-2</v>
      </c>
      <c r="F22" s="88">
        <f t="shared" si="0"/>
        <v>7.2819643834300327E-3</v>
      </c>
    </row>
    <row r="23" spans="3:6" x14ac:dyDescent="0.2">
      <c r="C23" s="68" t="s">
        <v>67</v>
      </c>
      <c r="D23" s="49">
        <f>_xlfn.XLOOKUP($C23,'Ad Industry Share Display- GD'!$B$5:$B$23,'Ad Industry Share Display- GD'!$AL$5:$AL$23)</f>
        <v>4.7148757684380489E-2</v>
      </c>
      <c r="E23" s="49">
        <f>_xlfn.XLOOKUP($C23,'Ad Industry Share Display- GD'!$B$5:$B$23,'Ad Industry Share Display- GD'!$AK$5:$AK$23)</f>
        <v>5.3999999999999999E-2</v>
      </c>
      <c r="F23" s="88">
        <f t="shared" si="0"/>
        <v>-6.8512423156195101E-3</v>
      </c>
    </row>
    <row r="24" spans="3:6" x14ac:dyDescent="0.2">
      <c r="C24" s="68" t="s">
        <v>234</v>
      </c>
      <c r="D24" s="49">
        <f>_xlfn.XLOOKUP($C24,'Ad Industry Share Display- GD'!$B$5:$B$23,'Ad Industry Share Display- GD'!$AL$5:$AL$23)</f>
        <v>4.3039348543504607E-2</v>
      </c>
      <c r="E24" s="49">
        <f>_xlfn.XLOOKUP($C24,'Ad Industry Share Display- GD'!$B$5:$B$23,'Ad Industry Share Display- GD'!$AK$5:$AK$23)</f>
        <v>5.6000000000000001E-2</v>
      </c>
      <c r="F24" s="88">
        <f t="shared" si="0"/>
        <v>-1.2960651456495394E-2</v>
      </c>
    </row>
    <row r="25" spans="3:6" x14ac:dyDescent="0.2">
      <c r="C25" s="68" t="s">
        <v>69</v>
      </c>
      <c r="D25" s="49">
        <f>_xlfn.XLOOKUP($C25,'Ad Industry Share Display- GD'!$B$5:$B$23,'Ad Industry Share Display- GD'!$AL$5:$AL$23)</f>
        <v>2.85170372928653E-2</v>
      </c>
      <c r="E25" s="49">
        <f>_xlfn.XLOOKUP($C25,'Ad Industry Share Display- GD'!$B$5:$B$23,'Ad Industry Share Display- GD'!$AK$5:$AK$23)</f>
        <v>4.5999999999999999E-2</v>
      </c>
      <c r="F25" s="88">
        <f t="shared" si="0"/>
        <v>-1.7482962707134699E-2</v>
      </c>
    </row>
    <row r="26" spans="3:6" x14ac:dyDescent="0.2">
      <c r="C26" s="68" t="s">
        <v>34</v>
      </c>
      <c r="D26" s="49">
        <f>_xlfn.XLOOKUP($C26,'Ad Industry Share Display- GD'!$B$5:$B$23,'Ad Industry Share Display- GD'!$AL$5:$AL$23)</f>
        <v>5.8000000000000003E-2</v>
      </c>
      <c r="E26" s="49">
        <f>_xlfn.XLOOKUP($C26,'Ad Industry Share Display- GD'!$B$5:$B$23,'Ad Industry Share Display- GD'!$AK$5:$AK$23)</f>
        <v>4.3999999999999997E-2</v>
      </c>
      <c r="F26" s="88">
        <f t="shared" si="0"/>
        <v>1.4000000000000005E-2</v>
      </c>
    </row>
    <row r="27" spans="3:6" x14ac:dyDescent="0.2">
      <c r="C27" s="68" t="s">
        <v>71</v>
      </c>
      <c r="D27" s="49">
        <f>_xlfn.XLOOKUP($C27,'Ad Industry Share Display- GD'!$B$5:$B$23,'Ad Industry Share Display- GD'!$AL$5:$AL$23)</f>
        <v>4.3636649794239334E-2</v>
      </c>
      <c r="E27" s="49">
        <f>_xlfn.XLOOKUP($C27,'Ad Industry Share Display- GD'!$B$5:$B$23,'Ad Industry Share Display- GD'!$AK$5:$AK$23)</f>
        <v>4.1000000000000002E-2</v>
      </c>
      <c r="F27" s="88">
        <f t="shared" si="0"/>
        <v>2.6366497942393319E-3</v>
      </c>
    </row>
    <row r="28" spans="3:6" x14ac:dyDescent="0.2">
      <c r="C28" s="68" t="s">
        <v>73</v>
      </c>
      <c r="D28" s="49">
        <f>_xlfn.XLOOKUP($C28,'Ad Industry Share Display- GD'!$B$5:$B$23,'Ad Industry Share Display- GD'!$AL$5:$AL$23)</f>
        <v>7.0000000000000001E-3</v>
      </c>
      <c r="E28" s="49">
        <f>_xlfn.XLOOKUP($C28,'Ad Industry Share Display- GD'!$B$5:$B$23,'Ad Industry Share Display- GD'!$AK$5:$AK$23)</f>
        <v>4.0000000000000001E-3</v>
      </c>
      <c r="F28" s="88">
        <f t="shared" si="0"/>
        <v>3.0000000000000001E-3</v>
      </c>
    </row>
    <row r="29" spans="3:6" x14ac:dyDescent="0.2">
      <c r="C29" s="68" t="s">
        <v>75</v>
      </c>
      <c r="D29" s="49">
        <f>_xlfn.XLOOKUP($C29,'Ad Industry Share Display- GD'!$B$5:$B$23,'Ad Industry Share Display- GD'!$AL$5:$AL$23)</f>
        <v>0.19763274753064369</v>
      </c>
      <c r="E29" s="49">
        <f>_xlfn.XLOOKUP($C29,'Ad Industry Share Display- GD'!$B$5:$B$23,'Ad Industry Share Display- GD'!$AK$5:$AK$23)</f>
        <v>0.16800000000000001</v>
      </c>
      <c r="F29" s="88">
        <f t="shared" si="0"/>
        <v>2.9632747530643683E-2</v>
      </c>
    </row>
    <row r="30" spans="3:6" x14ac:dyDescent="0.2">
      <c r="C30" s="68" t="s">
        <v>77</v>
      </c>
      <c r="D30" s="49">
        <f>_xlfn.XLOOKUP($C30,'Ad Industry Share Display- GD'!$B$5:$B$23,'Ad Industry Share Display- GD'!$AL$5:$AL$23)</f>
        <v>2.5389245183069117E-2</v>
      </c>
      <c r="E30" s="49">
        <f>_xlfn.XLOOKUP($C30,'Ad Industry Share Display- GD'!$B$5:$B$23,'Ad Industry Share Display- GD'!$AK$5:$AK$23)</f>
        <v>3.3000000000000002E-2</v>
      </c>
      <c r="F30" s="88">
        <f t="shared" si="0"/>
        <v>-7.6107548169308849E-3</v>
      </c>
    </row>
    <row r="31" spans="3:6" x14ac:dyDescent="0.2">
      <c r="C31" s="68" t="s">
        <v>79</v>
      </c>
      <c r="D31" s="49">
        <f>_xlfn.XLOOKUP($C31,'Ad Industry Share Display- GD'!$B$5:$B$23,'Ad Industry Share Display- GD'!$AL$5:$AL$23)</f>
        <v>3.5917355426475159E-2</v>
      </c>
      <c r="E31" s="49">
        <f>_xlfn.XLOOKUP($C31,'Ad Industry Share Display- GD'!$B$5:$B$23,'Ad Industry Share Display- GD'!$AK$5:$AK$23)</f>
        <v>2.5000000000000001E-2</v>
      </c>
      <c r="F31" s="88">
        <f t="shared" si="0"/>
        <v>1.0917355426475157E-2</v>
      </c>
    </row>
    <row r="32" spans="3:6" ht="12.75" thickBot="1" x14ac:dyDescent="0.25">
      <c r="C32" s="70" t="s">
        <v>235</v>
      </c>
      <c r="D32" s="87">
        <f>_xlfn.XLOOKUP($C32,'Ad Industry Share Display- GD'!$B$5:$B$23,'Ad Industry Share Display- GD'!$AL$5:$AL$23)</f>
        <v>4.119846548124171E-2</v>
      </c>
      <c r="E32" s="87">
        <f>_xlfn.XLOOKUP($C32,'Ad Industry Share Display- GD'!$B$5:$B$23,'Ad Industry Share Display- GD'!$AK$5:$AK$23)</f>
        <v>3.4000000000000002E-2</v>
      </c>
      <c r="F32" s="80">
        <f t="shared" si="0"/>
        <v>7.1984654812417073E-3</v>
      </c>
    </row>
    <row r="33" spans="3:8" x14ac:dyDescent="0.2">
      <c r="C33" s="16"/>
      <c r="D33" s="59"/>
      <c r="E33" s="59"/>
    </row>
    <row r="34" spans="3:8" x14ac:dyDescent="0.2">
      <c r="C34" s="46" t="s">
        <v>248</v>
      </c>
    </row>
    <row r="35" spans="3:8" ht="15" x14ac:dyDescent="0.2">
      <c r="C35" s="9"/>
    </row>
    <row r="36" spans="3:8" ht="15" x14ac:dyDescent="0.2">
      <c r="C36" s="9" t="s">
        <v>249</v>
      </c>
    </row>
    <row r="37" spans="3:8" ht="15.75" thickBot="1" x14ac:dyDescent="0.25">
      <c r="C37" s="9"/>
      <c r="D37"/>
      <c r="E37"/>
    </row>
    <row r="38" spans="3:8" ht="11.45" customHeight="1" x14ac:dyDescent="0.2">
      <c r="C38" s="42" t="s">
        <v>227</v>
      </c>
      <c r="D38" s="42" t="str">
        <f>D12</f>
        <v>December Quarter 2025</v>
      </c>
      <c r="E38" s="42" t="s">
        <v>250</v>
      </c>
      <c r="F38" s="43" t="s">
        <v>245</v>
      </c>
    </row>
    <row r="39" spans="3:8" ht="12.75" thickBot="1" x14ac:dyDescent="0.25">
      <c r="C39" s="44"/>
      <c r="D39" s="44" t="s">
        <v>246</v>
      </c>
      <c r="E39" s="44" t="s">
        <v>246</v>
      </c>
      <c r="F39" s="45" t="s">
        <v>247</v>
      </c>
    </row>
    <row r="40" spans="3:8" x14ac:dyDescent="0.2">
      <c r="C40" s="68" t="s">
        <v>47</v>
      </c>
      <c r="D40" s="49">
        <f>D14</f>
        <v>1.5872818613808973E-2</v>
      </c>
      <c r="E40" s="49">
        <f>_xlfn.XLOOKUP($C40,'Ad Industry Share Display- GD'!$B$5:$B$23,'Ad Industry Share Display- GD'!$AH$5:$AH$23)</f>
        <v>1.7999999999999999E-2</v>
      </c>
      <c r="F40" s="88">
        <f t="shared" ref="F40:F58" si="1">D40-E40</f>
        <v>-2.1271813861910259E-3</v>
      </c>
      <c r="H40" s="59"/>
    </row>
    <row r="41" spans="3:8" x14ac:dyDescent="0.2">
      <c r="C41" s="68" t="s">
        <v>49</v>
      </c>
      <c r="D41" s="49">
        <f t="shared" ref="D41:D58" si="2">D15</f>
        <v>0.13144096277091002</v>
      </c>
      <c r="E41" s="49">
        <f>_xlfn.XLOOKUP($C41,'Ad Industry Share Display- GD'!$B$5:$B$23,'Ad Industry Share Display- GD'!$AH$5:$AH$23)</f>
        <v>0.14599999999999999</v>
      </c>
      <c r="F41" s="88">
        <f t="shared" si="1"/>
        <v>-1.4559037229089966E-2</v>
      </c>
      <c r="H41" s="59"/>
    </row>
    <row r="42" spans="3:8" x14ac:dyDescent="0.2">
      <c r="C42" s="68" t="s">
        <v>51</v>
      </c>
      <c r="D42" s="49">
        <f t="shared" si="2"/>
        <v>8.1712490241647347E-3</v>
      </c>
      <c r="E42" s="49">
        <f>_xlfn.XLOOKUP($C42,'Ad Industry Share Display- GD'!$B$5:$B$23,'Ad Industry Share Display- GD'!$AH$5:$AH$23)</f>
        <v>5.0000000000000001E-3</v>
      </c>
      <c r="F42" s="88">
        <f t="shared" si="1"/>
        <v>3.1712490241647346E-3</v>
      </c>
      <c r="H42" s="59"/>
    </row>
    <row r="43" spans="3:8" x14ac:dyDescent="0.2">
      <c r="C43" s="68" t="s">
        <v>53</v>
      </c>
      <c r="D43" s="49">
        <f t="shared" si="2"/>
        <v>1.4836316315379277E-2</v>
      </c>
      <c r="E43" s="49">
        <f>_xlfn.XLOOKUP($C43,'Ad Industry Share Display- GD'!$B$5:$B$23,'Ad Industry Share Display- GD'!$AH$5:$AH$23)</f>
        <v>1.2999999999999999E-2</v>
      </c>
      <c r="F43" s="88">
        <f t="shared" si="1"/>
        <v>1.8363163153792775E-3</v>
      </c>
      <c r="H43" s="59"/>
    </row>
    <row r="44" spans="3:8" x14ac:dyDescent="0.2">
      <c r="C44" s="68" t="s">
        <v>55</v>
      </c>
      <c r="D44" s="49">
        <f t="shared" si="2"/>
        <v>9.0224380215107272E-2</v>
      </c>
      <c r="E44" s="49">
        <f>_xlfn.XLOOKUP($C44,'Ad Industry Share Display- GD'!$B$5:$B$23,'Ad Industry Share Display- GD'!$AH$5:$AH$23)</f>
        <v>0.11600000000000001</v>
      </c>
      <c r="F44" s="88">
        <f t="shared" si="1"/>
        <v>-2.5775619784892734E-2</v>
      </c>
      <c r="H44" s="59"/>
    </row>
    <row r="45" spans="3:8" x14ac:dyDescent="0.2">
      <c r="C45" s="68" t="s">
        <v>57</v>
      </c>
      <c r="D45" s="49">
        <f t="shared" si="2"/>
        <v>7.6894860587896685E-2</v>
      </c>
      <c r="E45" s="49">
        <f>_xlfn.XLOOKUP($C45,'Ad Industry Share Display- GD'!$B$5:$B$23,'Ad Industry Share Display- GD'!$AH$5:$AH$23)</f>
        <v>7.4999999999999997E-2</v>
      </c>
      <c r="F45" s="88">
        <f t="shared" si="1"/>
        <v>1.8948605878966879E-3</v>
      </c>
      <c r="H45" s="59"/>
    </row>
    <row r="46" spans="3:8" x14ac:dyDescent="0.2">
      <c r="C46" s="68" t="s">
        <v>59</v>
      </c>
      <c r="D46" s="49">
        <f t="shared" si="2"/>
        <v>6.6247146890962796E-2</v>
      </c>
      <c r="E46" s="49">
        <f>_xlfn.XLOOKUP($C46,'Ad Industry Share Display- GD'!$B$5:$B$23,'Ad Industry Share Display- GD'!$AH$5:$AH$23)</f>
        <v>7.4999999999999997E-2</v>
      </c>
      <c r="F46" s="88">
        <f t="shared" si="1"/>
        <v>-8.7528531090372008E-3</v>
      </c>
      <c r="H46" s="59"/>
    </row>
    <row r="47" spans="3:8" x14ac:dyDescent="0.2">
      <c r="C47" s="68" t="s">
        <v>61</v>
      </c>
      <c r="D47" s="49">
        <f t="shared" si="2"/>
        <v>3.9411620036808294E-2</v>
      </c>
      <c r="E47" s="49">
        <f>_xlfn.XLOOKUP($C47,'Ad Industry Share Display- GD'!$B$5:$B$23,'Ad Industry Share Display- GD'!$AH$5:$AH$23)</f>
        <v>3.5000000000000003E-2</v>
      </c>
      <c r="F47" s="88">
        <f t="shared" si="1"/>
        <v>4.4116200368082906E-3</v>
      </c>
      <c r="H47" s="59"/>
    </row>
    <row r="48" spans="3:8" x14ac:dyDescent="0.2">
      <c r="C48" s="68" t="s">
        <v>63</v>
      </c>
      <c r="D48" s="49">
        <f t="shared" si="2"/>
        <v>3.0281964383430032E-2</v>
      </c>
      <c r="E48" s="49">
        <f>_xlfn.XLOOKUP($C48,'Ad Industry Share Display- GD'!$B$5:$B$23,'Ad Industry Share Display- GD'!$AH$5:$AH$23)</f>
        <v>2.9000000000000001E-2</v>
      </c>
      <c r="F48" s="88">
        <f t="shared" si="1"/>
        <v>1.2819643834300308E-3</v>
      </c>
      <c r="H48" s="59"/>
    </row>
    <row r="49" spans="3:8" x14ac:dyDescent="0.2">
      <c r="C49" s="68" t="s">
        <v>67</v>
      </c>
      <c r="D49" s="49">
        <f t="shared" si="2"/>
        <v>4.7148757684380489E-2</v>
      </c>
      <c r="E49" s="49">
        <f>_xlfn.XLOOKUP($C49,'Ad Industry Share Display- GD'!$B$5:$B$23,'Ad Industry Share Display- GD'!$AH$5:$AH$23)</f>
        <v>4.4999999999999998E-2</v>
      </c>
      <c r="F49" s="88">
        <f t="shared" si="1"/>
        <v>2.1487576843804909E-3</v>
      </c>
      <c r="H49" s="59"/>
    </row>
    <row r="50" spans="3:8" x14ac:dyDescent="0.2">
      <c r="C50" s="68" t="s">
        <v>234</v>
      </c>
      <c r="D50" s="49">
        <f t="shared" si="2"/>
        <v>4.3039348543504607E-2</v>
      </c>
      <c r="E50" s="49">
        <f>_xlfn.XLOOKUP($C50,'Ad Industry Share Display- GD'!$B$5:$B$23,'Ad Industry Share Display- GD'!$AH$5:$AH$23)</f>
        <v>4.7E-2</v>
      </c>
      <c r="F50" s="88">
        <f t="shared" si="1"/>
        <v>-3.9606514564953926E-3</v>
      </c>
      <c r="H50" s="59"/>
    </row>
    <row r="51" spans="3:8" x14ac:dyDescent="0.2">
      <c r="C51" s="68" t="s">
        <v>69</v>
      </c>
      <c r="D51" s="49">
        <f t="shared" si="2"/>
        <v>2.85170372928653E-2</v>
      </c>
      <c r="E51" s="49">
        <f>_xlfn.XLOOKUP($C51,'Ad Industry Share Display- GD'!$B$5:$B$23,'Ad Industry Share Display- GD'!$AH$5:$AH$23)</f>
        <v>2.5999999999999999E-2</v>
      </c>
      <c r="F51" s="88">
        <f t="shared" si="1"/>
        <v>2.5170372928653012E-3</v>
      </c>
      <c r="H51" s="59"/>
    </row>
    <row r="52" spans="3:8" x14ac:dyDescent="0.2">
      <c r="C52" s="68" t="s">
        <v>34</v>
      </c>
      <c r="D52" s="49">
        <f>D26</f>
        <v>5.8000000000000003E-2</v>
      </c>
      <c r="E52" s="49">
        <f>_xlfn.XLOOKUP($C52,'Ad Industry Share Display- GD'!$B$5:$B$23,'Ad Industry Share Display- GD'!$AH$5:$AH$23)</f>
        <v>4.2999999999999997E-2</v>
      </c>
      <c r="F52" s="88">
        <f t="shared" si="1"/>
        <v>1.5000000000000006E-2</v>
      </c>
      <c r="H52" s="59"/>
    </row>
    <row r="53" spans="3:8" x14ac:dyDescent="0.2">
      <c r="C53" s="68" t="s">
        <v>71</v>
      </c>
      <c r="D53" s="49">
        <f t="shared" si="2"/>
        <v>4.3636649794239334E-2</v>
      </c>
      <c r="E53" s="49">
        <f>_xlfn.XLOOKUP($C53,'Ad Industry Share Display- GD'!$B$5:$B$23,'Ad Industry Share Display- GD'!$AH$5:$AH$23)</f>
        <v>3.7999999999999999E-2</v>
      </c>
      <c r="F53" s="88">
        <f t="shared" si="1"/>
        <v>5.6366497942393345E-3</v>
      </c>
      <c r="H53" s="59"/>
    </row>
    <row r="54" spans="3:8" x14ac:dyDescent="0.2">
      <c r="C54" s="68" t="s">
        <v>73</v>
      </c>
      <c r="D54" s="49">
        <f t="shared" si="2"/>
        <v>7.0000000000000001E-3</v>
      </c>
      <c r="E54" s="49">
        <f>_xlfn.XLOOKUP($C54,'Ad Industry Share Display- GD'!$B$5:$B$23,'Ad Industry Share Display- GD'!$AH$5:$AH$23)</f>
        <v>3.0000000000000001E-3</v>
      </c>
      <c r="F54" s="88">
        <f t="shared" si="1"/>
        <v>4.0000000000000001E-3</v>
      </c>
      <c r="H54" s="59"/>
    </row>
    <row r="55" spans="3:8" x14ac:dyDescent="0.2">
      <c r="C55" s="68" t="s">
        <v>75</v>
      </c>
      <c r="D55" s="49">
        <f t="shared" si="2"/>
        <v>0.19763274753064369</v>
      </c>
      <c r="E55" s="49">
        <f>_xlfn.XLOOKUP($C55,'Ad Industry Share Display- GD'!$B$5:$B$23,'Ad Industry Share Display- GD'!$AH$5:$AH$23)</f>
        <v>0.17299999999999999</v>
      </c>
      <c r="F55" s="88">
        <f t="shared" si="1"/>
        <v>2.4632747530643706E-2</v>
      </c>
      <c r="H55" s="59"/>
    </row>
    <row r="56" spans="3:8" x14ac:dyDescent="0.2">
      <c r="C56" s="68" t="s">
        <v>77</v>
      </c>
      <c r="D56" s="49">
        <f t="shared" si="2"/>
        <v>2.5389245183069117E-2</v>
      </c>
      <c r="E56" s="49">
        <f>_xlfn.XLOOKUP($C56,'Ad Industry Share Display- GD'!$B$5:$B$23,'Ad Industry Share Display- GD'!$AH$5:$AH$23)</f>
        <v>4.7E-2</v>
      </c>
      <c r="F56" s="88">
        <f t="shared" si="1"/>
        <v>-2.1610754816930883E-2</v>
      </c>
      <c r="H56" s="59"/>
    </row>
    <row r="57" spans="3:8" x14ac:dyDescent="0.2">
      <c r="C57" s="68" t="s">
        <v>79</v>
      </c>
      <c r="D57" s="49">
        <f t="shared" si="2"/>
        <v>3.5917355426475159E-2</v>
      </c>
      <c r="E57" s="49">
        <f>_xlfn.XLOOKUP($C57,'Ad Industry Share Display- GD'!$B$5:$B$23,'Ad Industry Share Display- GD'!$AH$5:$AH$23)</f>
        <v>1.7999999999999999E-2</v>
      </c>
      <c r="F57" s="88">
        <f t="shared" si="1"/>
        <v>1.791735542647516E-2</v>
      </c>
      <c r="H57" s="59"/>
    </row>
    <row r="58" spans="3:8" ht="12.75" thickBot="1" x14ac:dyDescent="0.25">
      <c r="C58" s="69" t="s">
        <v>235</v>
      </c>
      <c r="D58" s="87">
        <f t="shared" si="2"/>
        <v>4.119846548124171E-2</v>
      </c>
      <c r="E58" s="87">
        <f>_xlfn.XLOOKUP($C58,'Ad Industry Share Display- GD'!$B$5:$B$23,'Ad Industry Share Display- GD'!$AH$5:$AH$23)</f>
        <v>4.7E-2</v>
      </c>
      <c r="F58" s="80">
        <f t="shared" si="1"/>
        <v>-5.8015345187582903E-3</v>
      </c>
      <c r="H58" s="59"/>
    </row>
    <row r="59" spans="3:8" ht="12.75" x14ac:dyDescent="0.2">
      <c r="C59" s="14"/>
      <c r="D59" s="59"/>
      <c r="E59" s="59"/>
    </row>
    <row r="60" spans="3:8" x14ac:dyDescent="0.2">
      <c r="C60" s="46" t="s">
        <v>248</v>
      </c>
    </row>
  </sheetData>
  <phoneticPr fontId="33" type="noConversion"/>
  <conditionalFormatting sqref="F14:F17 F19:F32 F40:F58">
    <cfRule type="cellIs" dxfId="0" priority="5" operator="lessThan">
      <formula>0</formula>
    </cfRule>
  </conditionalFormatting>
  <pageMargins left="0.7" right="0.7" top="0.75" bottom="0.75" header="0.3" footer="0.3"/>
  <pageSetup paperSize="9"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6:D88"/>
  <sheetViews>
    <sheetView showGridLines="0" tabSelected="1" zoomScaleNormal="100" workbookViewId="0"/>
  </sheetViews>
  <sheetFormatPr defaultColWidth="8.85546875" defaultRowHeight="12.75" x14ac:dyDescent="0.2"/>
  <cols>
    <col min="1" max="1" width="5.140625" style="19" customWidth="1"/>
    <col min="2" max="2" width="30.140625" style="19" customWidth="1"/>
    <col min="3" max="3" width="86.5703125" style="19" customWidth="1"/>
    <col min="4" max="16384" width="8.85546875" style="19"/>
  </cols>
  <sheetData>
    <row r="6" spans="2:4" ht="18" x14ac:dyDescent="0.2">
      <c r="B6" s="29" t="s">
        <v>14</v>
      </c>
    </row>
    <row r="7" spans="2:4" ht="18" x14ac:dyDescent="0.2">
      <c r="B7" s="29"/>
    </row>
    <row r="8" spans="2:4" ht="18" x14ac:dyDescent="0.2">
      <c r="B8" s="30" t="s">
        <v>15</v>
      </c>
    </row>
    <row r="9" spans="2:4" ht="13.5" thickBot="1" x14ac:dyDescent="0.25">
      <c r="B9" s="20"/>
    </row>
    <row r="10" spans="2:4" ht="24" customHeight="1" x14ac:dyDescent="0.2">
      <c r="B10" s="173" t="s">
        <v>16</v>
      </c>
      <c r="C10" s="175" t="s">
        <v>17</v>
      </c>
      <c r="D10" s="21"/>
    </row>
    <row r="11" spans="2:4" ht="13.5" thickBot="1" x14ac:dyDescent="0.25">
      <c r="B11" s="174"/>
      <c r="C11" s="176"/>
      <c r="D11" s="21"/>
    </row>
    <row r="12" spans="2:4" ht="36" customHeight="1" x14ac:dyDescent="0.2">
      <c r="B12" s="22" t="s">
        <v>18</v>
      </c>
      <c r="C12" s="23" t="s">
        <v>19</v>
      </c>
      <c r="D12" s="21"/>
    </row>
    <row r="13" spans="2:4" ht="29.1" customHeight="1" x14ac:dyDescent="0.2">
      <c r="B13" s="22" t="s">
        <v>20</v>
      </c>
      <c r="C13" s="23" t="s">
        <v>21</v>
      </c>
      <c r="D13" s="21"/>
    </row>
    <row r="14" spans="2:4" ht="24.6" customHeight="1" x14ac:dyDescent="0.2">
      <c r="B14" s="22" t="s">
        <v>22</v>
      </c>
      <c r="C14" s="23" t="s">
        <v>23</v>
      </c>
      <c r="D14" s="21"/>
    </row>
    <row r="15" spans="2:4" ht="36.950000000000003" customHeight="1" thickBot="1" x14ac:dyDescent="0.25">
      <c r="B15" s="24" t="s">
        <v>24</v>
      </c>
      <c r="C15" s="25" t="s">
        <v>25</v>
      </c>
      <c r="D15" s="21"/>
    </row>
    <row r="16" spans="2:4" x14ac:dyDescent="0.2">
      <c r="B16" s="17"/>
    </row>
    <row r="17" spans="2:4" x14ac:dyDescent="0.2">
      <c r="B17" s="17" t="s">
        <v>26</v>
      </c>
    </row>
    <row r="18" spans="2:4" x14ac:dyDescent="0.2">
      <c r="B18" s="17"/>
    </row>
    <row r="19" spans="2:4" ht="18" x14ac:dyDescent="0.2">
      <c r="B19" s="30" t="s">
        <v>27</v>
      </c>
    </row>
    <row r="20" spans="2:4" ht="13.5" thickBot="1" x14ac:dyDescent="0.25">
      <c r="B20" s="20"/>
    </row>
    <row r="21" spans="2:4" ht="24" customHeight="1" x14ac:dyDescent="0.2">
      <c r="B21" s="173" t="s">
        <v>16</v>
      </c>
      <c r="C21" s="175" t="s">
        <v>17</v>
      </c>
      <c r="D21" s="21"/>
    </row>
    <row r="22" spans="2:4" ht="13.5" thickBot="1" x14ac:dyDescent="0.25">
      <c r="B22" s="174"/>
      <c r="C22" s="176"/>
      <c r="D22" s="21"/>
    </row>
    <row r="23" spans="2:4" ht="27.95" customHeight="1" x14ac:dyDescent="0.2">
      <c r="B23" s="22" t="s">
        <v>28</v>
      </c>
      <c r="C23" s="23" t="s">
        <v>29</v>
      </c>
      <c r="D23" s="21"/>
    </row>
    <row r="24" spans="2:4" ht="27" customHeight="1" x14ac:dyDescent="0.2">
      <c r="B24" s="22" t="s">
        <v>30</v>
      </c>
      <c r="C24" s="23" t="s">
        <v>31</v>
      </c>
      <c r="D24" s="21"/>
    </row>
    <row r="25" spans="2:4" ht="61.5" customHeight="1" x14ac:dyDescent="0.2">
      <c r="B25" s="22" t="s">
        <v>32</v>
      </c>
      <c r="C25" s="23" t="s">
        <v>33</v>
      </c>
      <c r="D25" s="21"/>
    </row>
    <row r="26" spans="2:4" ht="50.1" customHeight="1" thickBot="1" x14ac:dyDescent="0.25">
      <c r="B26" s="24" t="s">
        <v>34</v>
      </c>
      <c r="C26" s="25" t="s">
        <v>35</v>
      </c>
      <c r="D26" s="21"/>
    </row>
    <row r="27" spans="2:4" x14ac:dyDescent="0.2">
      <c r="B27" s="20"/>
    </row>
    <row r="28" spans="2:4" ht="18" x14ac:dyDescent="0.2">
      <c r="B28" s="30" t="s">
        <v>36</v>
      </c>
    </row>
    <row r="29" spans="2:4" ht="13.5" thickBot="1" x14ac:dyDescent="0.25">
      <c r="B29" s="20"/>
    </row>
    <row r="30" spans="2:4" x14ac:dyDescent="0.2">
      <c r="B30" s="173" t="s">
        <v>16</v>
      </c>
      <c r="C30" s="175" t="s">
        <v>17</v>
      </c>
    </row>
    <row r="31" spans="2:4" ht="13.5" thickBot="1" x14ac:dyDescent="0.25">
      <c r="B31" s="174"/>
      <c r="C31" s="176"/>
    </row>
    <row r="32" spans="2:4" ht="27.95" customHeight="1" x14ac:dyDescent="0.2">
      <c r="B32" s="22" t="s">
        <v>37</v>
      </c>
      <c r="C32" s="23" t="s">
        <v>38</v>
      </c>
    </row>
    <row r="33" spans="2:4" ht="27.95" customHeight="1" x14ac:dyDescent="0.2">
      <c r="B33" s="22" t="s">
        <v>39</v>
      </c>
      <c r="C33" s="23" t="s">
        <v>40</v>
      </c>
    </row>
    <row r="34" spans="2:4" ht="28.5" customHeight="1" x14ac:dyDescent="0.2">
      <c r="B34" s="22" t="s">
        <v>41</v>
      </c>
      <c r="C34" s="23" t="s">
        <v>42</v>
      </c>
    </row>
    <row r="35" spans="2:4" ht="36.950000000000003" customHeight="1" x14ac:dyDescent="0.2">
      <c r="B35" s="22" t="s">
        <v>43</v>
      </c>
      <c r="C35" s="23" t="s">
        <v>44</v>
      </c>
    </row>
    <row r="36" spans="2:4" x14ac:dyDescent="0.2">
      <c r="B36" s="17"/>
    </row>
    <row r="37" spans="2:4" x14ac:dyDescent="0.2">
      <c r="B37" s="18"/>
    </row>
    <row r="38" spans="2:4" ht="18" x14ac:dyDescent="0.2">
      <c r="B38" s="30" t="s">
        <v>45</v>
      </c>
    </row>
    <row r="39" spans="2:4" ht="13.5" thickBot="1" x14ac:dyDescent="0.25">
      <c r="B39" s="20"/>
    </row>
    <row r="40" spans="2:4" x14ac:dyDescent="0.2">
      <c r="B40" s="173" t="s">
        <v>46</v>
      </c>
      <c r="C40" s="175" t="s">
        <v>17</v>
      </c>
      <c r="D40" s="21"/>
    </row>
    <row r="41" spans="2:4" ht="13.5" thickBot="1" x14ac:dyDescent="0.25">
      <c r="B41" s="174"/>
      <c r="C41" s="176"/>
      <c r="D41" s="21"/>
    </row>
    <row r="42" spans="2:4" x14ac:dyDescent="0.2">
      <c r="B42" s="177" t="s">
        <v>47</v>
      </c>
      <c r="C42" s="178" t="s">
        <v>48</v>
      </c>
      <c r="D42" s="172"/>
    </row>
    <row r="43" spans="2:4" ht="33" customHeight="1" x14ac:dyDescent="0.2">
      <c r="B43" s="169"/>
      <c r="C43" s="171"/>
      <c r="D43" s="172"/>
    </row>
    <row r="44" spans="2:4" ht="46.5" customHeight="1" x14ac:dyDescent="0.2">
      <c r="B44" s="26" t="s">
        <v>49</v>
      </c>
      <c r="C44" s="23" t="s">
        <v>50</v>
      </c>
      <c r="D44" s="21"/>
    </row>
    <row r="45" spans="2:4" ht="47.1" customHeight="1" x14ac:dyDescent="0.2">
      <c r="B45" s="27" t="s">
        <v>51</v>
      </c>
      <c r="C45" s="23" t="s">
        <v>52</v>
      </c>
      <c r="D45" s="21"/>
    </row>
    <row r="46" spans="2:4" ht="52.5" customHeight="1" x14ac:dyDescent="0.2">
      <c r="B46" s="27" t="s">
        <v>53</v>
      </c>
      <c r="C46" s="23" t="s">
        <v>54</v>
      </c>
      <c r="D46" s="21"/>
    </row>
    <row r="47" spans="2:4" s="101" customFormat="1" ht="66" customHeight="1" x14ac:dyDescent="0.2">
      <c r="B47" s="126" t="s">
        <v>55</v>
      </c>
      <c r="C47" s="127" t="s">
        <v>56</v>
      </c>
      <c r="D47" s="128"/>
    </row>
    <row r="48" spans="2:4" ht="69.95" customHeight="1" x14ac:dyDescent="0.2">
      <c r="B48" s="27" t="s">
        <v>57</v>
      </c>
      <c r="C48" s="23" t="s">
        <v>58</v>
      </c>
      <c r="D48" s="21"/>
    </row>
    <row r="49" spans="2:4" ht="62.1" customHeight="1" x14ac:dyDescent="0.2">
      <c r="B49" s="27" t="s">
        <v>59</v>
      </c>
      <c r="C49" s="23" t="s">
        <v>60</v>
      </c>
      <c r="D49" s="21"/>
    </row>
    <row r="50" spans="2:4" ht="31.5" customHeight="1" x14ac:dyDescent="0.2">
      <c r="B50" s="27" t="s">
        <v>61</v>
      </c>
      <c r="C50" s="23" t="s">
        <v>62</v>
      </c>
      <c r="D50" s="21"/>
    </row>
    <row r="51" spans="2:4" ht="43.5" customHeight="1" x14ac:dyDescent="0.2">
      <c r="B51" s="27" t="s">
        <v>63</v>
      </c>
      <c r="C51" s="23" t="s">
        <v>64</v>
      </c>
      <c r="D51" s="21"/>
    </row>
    <row r="52" spans="2:4" ht="41.45" customHeight="1" x14ac:dyDescent="0.2">
      <c r="B52" s="27" t="s">
        <v>65</v>
      </c>
      <c r="C52" s="23" t="s">
        <v>66</v>
      </c>
      <c r="D52" s="21"/>
    </row>
    <row r="53" spans="2:4" ht="36.950000000000003" customHeight="1" x14ac:dyDescent="0.2">
      <c r="B53" s="27" t="s">
        <v>67</v>
      </c>
      <c r="C53" s="23" t="s">
        <v>68</v>
      </c>
      <c r="D53" s="21"/>
    </row>
    <row r="54" spans="2:4" ht="63.6" customHeight="1" x14ac:dyDescent="0.2">
      <c r="B54" s="27" t="s">
        <v>69</v>
      </c>
      <c r="C54" s="23" t="s">
        <v>70</v>
      </c>
      <c r="D54" s="21"/>
    </row>
    <row r="55" spans="2:4" ht="42" customHeight="1" x14ac:dyDescent="0.2">
      <c r="B55" s="28" t="s">
        <v>71</v>
      </c>
      <c r="C55" s="23" t="s">
        <v>72</v>
      </c>
      <c r="D55" s="21"/>
    </row>
    <row r="56" spans="2:4" x14ac:dyDescent="0.2">
      <c r="B56" s="168" t="s">
        <v>73</v>
      </c>
      <c r="C56" s="21"/>
      <c r="D56" s="172"/>
    </row>
    <row r="57" spans="2:4" x14ac:dyDescent="0.2">
      <c r="B57" s="179"/>
      <c r="C57" s="21" t="s">
        <v>74</v>
      </c>
      <c r="D57" s="172"/>
    </row>
    <row r="58" spans="2:4" x14ac:dyDescent="0.2">
      <c r="B58" s="169"/>
      <c r="C58" s="23"/>
      <c r="D58" s="172"/>
    </row>
    <row r="59" spans="2:4" x14ac:dyDescent="0.2">
      <c r="B59" s="168" t="s">
        <v>75</v>
      </c>
      <c r="C59" s="170" t="s">
        <v>76</v>
      </c>
      <c r="D59" s="172"/>
    </row>
    <row r="60" spans="2:4" ht="62.45" customHeight="1" x14ac:dyDescent="0.2">
      <c r="B60" s="169"/>
      <c r="C60" s="171"/>
      <c r="D60" s="172"/>
    </row>
    <row r="61" spans="2:4" ht="41.45" customHeight="1" x14ac:dyDescent="0.2">
      <c r="B61" s="27" t="s">
        <v>77</v>
      </c>
      <c r="C61" s="23" t="s">
        <v>78</v>
      </c>
      <c r="D61" s="21"/>
    </row>
    <row r="62" spans="2:4" ht="45.6" customHeight="1" x14ac:dyDescent="0.2">
      <c r="B62" s="27" t="s">
        <v>79</v>
      </c>
      <c r="C62" s="23" t="s">
        <v>80</v>
      </c>
      <c r="D62" s="21"/>
    </row>
    <row r="63" spans="2:4" ht="38.450000000000003" customHeight="1" x14ac:dyDescent="0.2">
      <c r="B63" s="28" t="s">
        <v>81</v>
      </c>
      <c r="C63" s="23" t="s">
        <v>82</v>
      </c>
      <c r="D63" s="21"/>
    </row>
    <row r="64" spans="2:4" ht="39" customHeight="1" x14ac:dyDescent="0.2">
      <c r="B64" s="22" t="s">
        <v>34</v>
      </c>
      <c r="C64" s="23" t="s">
        <v>83</v>
      </c>
      <c r="D64" s="21"/>
    </row>
    <row r="65" spans="2:2" x14ac:dyDescent="0.2">
      <c r="B65" s="18"/>
    </row>
    <row r="66" spans="2:2" x14ac:dyDescent="0.2">
      <c r="B66" s="17"/>
    </row>
    <row r="67" spans="2:2" s="101" customFormat="1" ht="15" x14ac:dyDescent="0.2">
      <c r="B67" s="100" t="s">
        <v>84</v>
      </c>
    </row>
    <row r="68" spans="2:2" s="101" customFormat="1" ht="9" customHeight="1" x14ac:dyDescent="0.2">
      <c r="B68" s="100"/>
    </row>
    <row r="69" spans="2:2" s="101" customFormat="1" x14ac:dyDescent="0.2">
      <c r="B69" s="102" t="s">
        <v>85</v>
      </c>
    </row>
    <row r="70" spans="2:2" s="101" customFormat="1" x14ac:dyDescent="0.2">
      <c r="B70" s="146" t="s">
        <v>86</v>
      </c>
    </row>
    <row r="71" spans="2:2" s="101" customFormat="1" x14ac:dyDescent="0.2">
      <c r="B71" s="101" t="s">
        <v>87</v>
      </c>
    </row>
    <row r="72" spans="2:2" s="101" customFormat="1" x14ac:dyDescent="0.2"/>
    <row r="73" spans="2:2" s="101" customFormat="1" x14ac:dyDescent="0.2">
      <c r="B73" s="102" t="s">
        <v>88</v>
      </c>
    </row>
    <row r="74" spans="2:2" s="101" customFormat="1" x14ac:dyDescent="0.2">
      <c r="B74" s="101" t="s">
        <v>89</v>
      </c>
    </row>
    <row r="75" spans="2:2" s="101" customFormat="1" x14ac:dyDescent="0.2">
      <c r="B75" s="101" t="s">
        <v>90</v>
      </c>
    </row>
    <row r="76" spans="2:2" s="101" customFormat="1" x14ac:dyDescent="0.2">
      <c r="B76" s="101" t="s">
        <v>91</v>
      </c>
    </row>
    <row r="77" spans="2:2" s="101" customFormat="1" x14ac:dyDescent="0.2">
      <c r="B77" s="101" t="s">
        <v>92</v>
      </c>
    </row>
    <row r="78" spans="2:2" s="101" customFormat="1" x14ac:dyDescent="0.2">
      <c r="B78" s="101" t="s">
        <v>93</v>
      </c>
    </row>
    <row r="79" spans="2:2" s="101" customFormat="1" x14ac:dyDescent="0.2">
      <c r="B79" s="101" t="s">
        <v>94</v>
      </c>
    </row>
    <row r="80" spans="2:2" s="101" customFormat="1" x14ac:dyDescent="0.2">
      <c r="B80" s="101" t="s">
        <v>95</v>
      </c>
    </row>
    <row r="81" spans="2:2" s="101" customFormat="1" x14ac:dyDescent="0.2">
      <c r="B81" s="101" t="s">
        <v>96</v>
      </c>
    </row>
    <row r="82" spans="2:2" s="101" customFormat="1" x14ac:dyDescent="0.2"/>
    <row r="83" spans="2:2" s="101" customFormat="1" x14ac:dyDescent="0.2">
      <c r="B83" s="103" t="s">
        <v>97</v>
      </c>
    </row>
    <row r="84" spans="2:2" s="101" customFormat="1" x14ac:dyDescent="0.2">
      <c r="B84" s="101" t="s">
        <v>98</v>
      </c>
    </row>
    <row r="85" spans="2:2" s="101" customFormat="1" x14ac:dyDescent="0.2">
      <c r="B85" s="101" t="s">
        <v>99</v>
      </c>
    </row>
    <row r="86" spans="2:2" s="101" customFormat="1" x14ac:dyDescent="0.2"/>
    <row r="87" spans="2:2" s="101" customFormat="1" x14ac:dyDescent="0.2">
      <c r="B87" s="103" t="s">
        <v>100</v>
      </c>
    </row>
    <row r="88" spans="2:2" s="101" customFormat="1" x14ac:dyDescent="0.2">
      <c r="B88" s="101" t="s">
        <v>101</v>
      </c>
    </row>
  </sheetData>
  <mergeCells count="16">
    <mergeCell ref="B59:B60"/>
    <mergeCell ref="C59:C60"/>
    <mergeCell ref="D59:D60"/>
    <mergeCell ref="B10:B11"/>
    <mergeCell ref="C10:C11"/>
    <mergeCell ref="B21:B22"/>
    <mergeCell ref="C21:C22"/>
    <mergeCell ref="B40:B41"/>
    <mergeCell ref="C40:C41"/>
    <mergeCell ref="B30:B31"/>
    <mergeCell ref="C30:C31"/>
    <mergeCell ref="B42:B43"/>
    <mergeCell ref="C42:C43"/>
    <mergeCell ref="D42:D43"/>
    <mergeCell ref="B56:B58"/>
    <mergeCell ref="D56:D58"/>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BK96"/>
  <sheetViews>
    <sheetView showGridLines="0" zoomScaleNormal="100" workbookViewId="0">
      <pane ySplit="5" topLeftCell="A6" activePane="bottomLeft" state="frozen"/>
      <selection activeCell="G18" sqref="G18"/>
      <selection pane="bottomLeft" activeCell="E1" sqref="E1"/>
    </sheetView>
  </sheetViews>
  <sheetFormatPr defaultColWidth="9.140625" defaultRowHeight="12" x14ac:dyDescent="0.2"/>
  <cols>
    <col min="1" max="4" width="9.140625" style="1" hidden="1" customWidth="1"/>
    <col min="5" max="5" width="3.140625" style="1" customWidth="1"/>
    <col min="6" max="6" width="19.140625" style="1" customWidth="1"/>
    <col min="7" max="7" width="11" style="1" customWidth="1"/>
    <col min="8" max="8" width="14.85546875" style="1" customWidth="1"/>
    <col min="9" max="11" width="11" style="1" customWidth="1"/>
    <col min="12" max="13" width="11" style="4" customWidth="1"/>
    <col min="14" max="14" width="9.140625" style="110"/>
    <col min="15" max="17" width="9.140625" style="1"/>
    <col min="18" max="18" width="9.140625" style="1" hidden="1" customWidth="1"/>
    <col min="19" max="16384" width="9.140625" style="1"/>
  </cols>
  <sheetData>
    <row r="1" spans="1:63" ht="60.6" customHeight="1" x14ac:dyDescent="0.2">
      <c r="A1" s="161" t="s">
        <v>102</v>
      </c>
    </row>
    <row r="2" spans="1:63" ht="15" x14ac:dyDescent="0.2">
      <c r="F2" s="9" t="s">
        <v>103</v>
      </c>
    </row>
    <row r="3" spans="1:63" ht="15.75" thickBot="1" x14ac:dyDescent="0.25">
      <c r="F3" s="9"/>
    </row>
    <row r="4" spans="1:63" ht="33.75" x14ac:dyDescent="0.2">
      <c r="F4" s="180" t="s">
        <v>104</v>
      </c>
      <c r="G4" s="31" t="s">
        <v>105</v>
      </c>
      <c r="H4" s="122" t="s">
        <v>32</v>
      </c>
      <c r="I4" s="32" t="s">
        <v>20</v>
      </c>
      <c r="J4" s="54" t="s">
        <v>106</v>
      </c>
      <c r="K4" s="33" t="s">
        <v>107</v>
      </c>
      <c r="L4" s="182" t="s">
        <v>108</v>
      </c>
      <c r="M4" s="183"/>
      <c r="N4" s="184" t="s">
        <v>109</v>
      </c>
      <c r="R4" s="31" t="s">
        <v>110</v>
      </c>
    </row>
    <row r="5" spans="1:63" ht="10.9" customHeight="1" x14ac:dyDescent="0.2">
      <c r="F5" s="181"/>
      <c r="G5" s="56" t="s">
        <v>111</v>
      </c>
      <c r="H5" s="123" t="s">
        <v>111</v>
      </c>
      <c r="I5" s="57" t="s">
        <v>111</v>
      </c>
      <c r="J5" s="55" t="s">
        <v>111</v>
      </c>
      <c r="K5" s="58" t="s">
        <v>111</v>
      </c>
      <c r="L5" s="71" t="s">
        <v>112</v>
      </c>
      <c r="M5" s="72" t="s">
        <v>113</v>
      </c>
      <c r="N5" s="184"/>
      <c r="R5" s="56" t="s">
        <v>111</v>
      </c>
    </row>
    <row r="6" spans="1:63" ht="10.9" customHeight="1" x14ac:dyDescent="0.2">
      <c r="A6" s="160">
        <v>2025</v>
      </c>
      <c r="B6" s="1" t="str">
        <f>$A$1&amp;A6</f>
        <v>CY2025</v>
      </c>
      <c r="C6" s="1" t="s">
        <v>114</v>
      </c>
      <c r="D6" s="1" t="str">
        <f>$A$1&amp;A6&amp;C6</f>
        <v>CY2025H2</v>
      </c>
      <c r="F6" s="73" t="s">
        <v>115</v>
      </c>
      <c r="G6" s="51">
        <v>592.5</v>
      </c>
      <c r="H6" s="51">
        <v>1509.7</v>
      </c>
      <c r="I6" s="51">
        <v>733</v>
      </c>
      <c r="J6" s="51">
        <v>2079.6</v>
      </c>
      <c r="K6" s="145">
        <f t="shared" ref="K6" si="0">SUM(G6:J6)</f>
        <v>4914.7999999999993</v>
      </c>
      <c r="L6" s="79">
        <f>(K6-K7)/K7</f>
        <v>6.4616051120978943E-2</v>
      </c>
      <c r="M6" s="109">
        <f>(K6-K10)/K10</f>
        <v>0.14430733410942939</v>
      </c>
      <c r="N6" s="105"/>
      <c r="R6" s="51">
        <v>2102.1999999999998</v>
      </c>
    </row>
    <row r="7" spans="1:63" ht="10.9" customHeight="1" x14ac:dyDescent="0.2">
      <c r="A7" s="160">
        <v>2025</v>
      </c>
      <c r="B7" s="1" t="str">
        <f t="shared" ref="B7:B70" si="1">$A$1&amp;A7</f>
        <v>CY2025</v>
      </c>
      <c r="C7" s="1" t="s">
        <v>114</v>
      </c>
      <c r="D7" s="1" t="str">
        <f t="shared" ref="D7:D70" si="2">$A$1&amp;A7&amp;C7</f>
        <v>CY2025H2</v>
      </c>
      <c r="F7" s="73" t="s">
        <v>116</v>
      </c>
      <c r="G7" s="51">
        <v>496.7</v>
      </c>
      <c r="H7" s="51">
        <v>1346.9</v>
      </c>
      <c r="I7" s="51">
        <v>767.7</v>
      </c>
      <c r="J7" s="51">
        <v>2005.2</v>
      </c>
      <c r="K7" s="145">
        <f t="shared" ref="K7:K12" si="3">SUM(G7:J7)</f>
        <v>4616.5</v>
      </c>
      <c r="L7" s="79">
        <f>(K7-K8)/K8</f>
        <v>-2.3124135546336287E-3</v>
      </c>
      <c r="M7" s="109">
        <f>(K7-K11)/K11</f>
        <v>9.6555819477434676E-2</v>
      </c>
      <c r="N7" s="105"/>
      <c r="R7" s="51">
        <v>1843.6</v>
      </c>
    </row>
    <row r="8" spans="1:63" ht="10.5" customHeight="1" x14ac:dyDescent="0.2">
      <c r="A8" s="160">
        <v>2025</v>
      </c>
      <c r="B8" s="1" t="str">
        <f t="shared" si="1"/>
        <v>CY2025</v>
      </c>
      <c r="C8" s="1" t="s">
        <v>117</v>
      </c>
      <c r="D8" s="1" t="str">
        <f t="shared" si="2"/>
        <v>CY2025H1</v>
      </c>
      <c r="F8" s="73" t="s">
        <v>118</v>
      </c>
      <c r="G8" s="51">
        <v>524.29999999999995</v>
      </c>
      <c r="H8" s="51">
        <v>1368.3</v>
      </c>
      <c r="I8" s="51">
        <v>675.2</v>
      </c>
      <c r="J8" s="51">
        <v>2059.4</v>
      </c>
      <c r="K8" s="145">
        <f t="shared" si="3"/>
        <v>4627.2000000000007</v>
      </c>
      <c r="L8" s="79">
        <f t="shared" ref="L8:L12" si="4">(K8-K9)/K9</f>
        <v>9.6898899545282066E-2</v>
      </c>
      <c r="M8" s="109">
        <f t="shared" ref="M8:M12" si="5">(K8-K12)/K12</f>
        <v>0.10223916150547897</v>
      </c>
      <c r="N8" s="111"/>
      <c r="O8" s="92"/>
      <c r="Q8" s="92"/>
      <c r="R8" s="51">
        <v>1892.7</v>
      </c>
    </row>
    <row r="9" spans="1:63" ht="10.5" customHeight="1" x14ac:dyDescent="0.2">
      <c r="A9" s="160">
        <v>2025</v>
      </c>
      <c r="B9" s="1" t="str">
        <f t="shared" si="1"/>
        <v>CY2025</v>
      </c>
      <c r="C9" s="1" t="s">
        <v>117</v>
      </c>
      <c r="D9" s="1" t="str">
        <f t="shared" si="2"/>
        <v>CY2025H1</v>
      </c>
      <c r="F9" s="73" t="s">
        <v>119</v>
      </c>
      <c r="G9" s="51">
        <v>466.4</v>
      </c>
      <c r="H9" s="51">
        <v>1165.0999999999999</v>
      </c>
      <c r="I9" s="51">
        <v>690.8</v>
      </c>
      <c r="J9" s="51">
        <v>1896.1379999999999</v>
      </c>
      <c r="K9" s="145">
        <f t="shared" si="3"/>
        <v>4218.4380000000001</v>
      </c>
      <c r="L9" s="79">
        <f t="shared" si="4"/>
        <v>-1.7825844004656553E-2</v>
      </c>
      <c r="M9" s="109">
        <f t="shared" si="5"/>
        <v>0.11720066739055603</v>
      </c>
      <c r="N9" s="111"/>
      <c r="O9" s="92"/>
      <c r="Q9" s="92"/>
      <c r="R9" s="51">
        <v>1631.5</v>
      </c>
    </row>
    <row r="10" spans="1:63" ht="10.5" customHeight="1" x14ac:dyDescent="0.2">
      <c r="A10" s="160">
        <v>2024</v>
      </c>
      <c r="B10" s="1" t="str">
        <f t="shared" si="1"/>
        <v>CY2024</v>
      </c>
      <c r="C10" s="1" t="s">
        <v>114</v>
      </c>
      <c r="D10" s="1" t="str">
        <f t="shared" si="2"/>
        <v>CY2024H2</v>
      </c>
      <c r="F10" s="73" t="s">
        <v>120</v>
      </c>
      <c r="G10" s="51">
        <v>547.1</v>
      </c>
      <c r="H10" s="51">
        <v>1308.7</v>
      </c>
      <c r="I10" s="51">
        <v>604.79999999999995</v>
      </c>
      <c r="J10" s="51">
        <v>1834.4</v>
      </c>
      <c r="K10" s="145">
        <f t="shared" si="3"/>
        <v>4295</v>
      </c>
      <c r="L10" s="79">
        <f t="shared" si="4"/>
        <v>2.0190023752969122E-2</v>
      </c>
      <c r="M10" s="109">
        <f t="shared" si="5"/>
        <v>9.787582117021551E-2</v>
      </c>
      <c r="N10" s="111"/>
      <c r="O10" s="92"/>
      <c r="Q10" s="92"/>
      <c r="R10" s="51">
        <v>1848.4</v>
      </c>
    </row>
    <row r="11" spans="1:63" ht="10.5" customHeight="1" x14ac:dyDescent="0.2">
      <c r="A11" s="160">
        <v>2024</v>
      </c>
      <c r="B11" s="1" t="str">
        <f t="shared" si="1"/>
        <v>CY2024</v>
      </c>
      <c r="C11" s="1" t="s">
        <v>114</v>
      </c>
      <c r="D11" s="1" t="str">
        <f t="shared" si="2"/>
        <v>CY2024H2</v>
      </c>
      <c r="F11" s="73" t="s">
        <v>121</v>
      </c>
      <c r="G11" s="51">
        <v>504.2</v>
      </c>
      <c r="H11" s="51">
        <v>1154</v>
      </c>
      <c r="I11" s="51">
        <v>760.8</v>
      </c>
      <c r="J11" s="51">
        <v>1791</v>
      </c>
      <c r="K11" s="145">
        <f t="shared" si="3"/>
        <v>4210</v>
      </c>
      <c r="L11" s="79">
        <f t="shared" si="4"/>
        <v>2.8585040495474035E-3</v>
      </c>
      <c r="M11" s="109">
        <f t="shared" si="5"/>
        <v>0.12790012323849317</v>
      </c>
      <c r="N11" s="111"/>
      <c r="O11" s="92"/>
      <c r="Q11" s="92"/>
      <c r="R11" s="51">
        <v>1658.2</v>
      </c>
      <c r="S11" s="92"/>
      <c r="U11" s="92"/>
      <c r="V11" s="111"/>
      <c r="W11" s="92"/>
      <c r="Y11" s="92"/>
      <c r="Z11" s="111"/>
      <c r="AA11" s="92"/>
      <c r="AC11" s="92"/>
      <c r="AD11" s="111"/>
      <c r="AE11" s="92"/>
      <c r="AG11" s="92"/>
      <c r="AH11" s="111"/>
      <c r="AI11" s="92"/>
      <c r="AK11" s="92"/>
      <c r="AL11" s="111"/>
      <c r="AM11" s="92"/>
      <c r="AO11" s="92"/>
      <c r="AP11" s="111"/>
      <c r="AQ11" s="92"/>
      <c r="AS11" s="92"/>
      <c r="AT11" s="111"/>
      <c r="AU11" s="92"/>
      <c r="AW11" s="92"/>
      <c r="AX11" s="111"/>
      <c r="AY11" s="92"/>
      <c r="BA11" s="92"/>
      <c r="BB11" s="111"/>
      <c r="BC11" s="92"/>
      <c r="BE11" s="92"/>
      <c r="BF11" s="111"/>
      <c r="BG11" s="92"/>
      <c r="BI11" s="92"/>
      <c r="BJ11" s="111"/>
      <c r="BK11" s="92"/>
    </row>
    <row r="12" spans="1:63" ht="10.5" customHeight="1" x14ac:dyDescent="0.2">
      <c r="A12" s="160">
        <v>2024</v>
      </c>
      <c r="B12" s="1" t="str">
        <f t="shared" si="1"/>
        <v>CY2024</v>
      </c>
      <c r="C12" s="1" t="s">
        <v>117</v>
      </c>
      <c r="D12" s="1" t="str">
        <f t="shared" si="2"/>
        <v>CY2024H1</v>
      </c>
      <c r="F12" s="73" t="s">
        <v>122</v>
      </c>
      <c r="G12" s="51">
        <v>518.70000000000005</v>
      </c>
      <c r="H12" s="51">
        <f>Video!E13</f>
        <v>1091.5999999999999</v>
      </c>
      <c r="I12" s="51">
        <v>728.2</v>
      </c>
      <c r="J12" s="51">
        <v>1859.5</v>
      </c>
      <c r="K12" s="145">
        <f t="shared" si="3"/>
        <v>4198</v>
      </c>
      <c r="L12" s="79">
        <f t="shared" si="4"/>
        <v>0.11178791811223825</v>
      </c>
      <c r="M12" s="109">
        <f t="shared" si="5"/>
        <v>0.14887794198139026</v>
      </c>
      <c r="N12" s="111"/>
      <c r="O12" s="92"/>
      <c r="Q12" s="92"/>
      <c r="R12" s="51">
        <v>1610.3</v>
      </c>
      <c r="S12" s="92"/>
      <c r="U12" s="92"/>
      <c r="V12" s="111"/>
      <c r="W12" s="92"/>
      <c r="Y12" s="92"/>
      <c r="Z12" s="111"/>
      <c r="AA12" s="92"/>
      <c r="AC12" s="92"/>
      <c r="AD12" s="111"/>
      <c r="AE12" s="92"/>
      <c r="AG12" s="92"/>
      <c r="AH12" s="111"/>
      <c r="AI12" s="92"/>
      <c r="AK12" s="92"/>
      <c r="AL12" s="111"/>
      <c r="AM12" s="92"/>
      <c r="AO12" s="92"/>
      <c r="AP12" s="111"/>
      <c r="AQ12" s="92"/>
      <c r="AS12" s="92"/>
      <c r="AT12" s="111"/>
      <c r="AU12" s="92"/>
      <c r="AW12" s="92"/>
      <c r="AX12" s="111"/>
      <c r="AY12" s="92"/>
      <c r="BA12" s="92"/>
      <c r="BB12" s="111"/>
      <c r="BC12" s="92"/>
      <c r="BE12" s="92"/>
      <c r="BF12" s="111"/>
      <c r="BG12" s="92"/>
      <c r="BI12" s="92"/>
      <c r="BJ12" s="111"/>
      <c r="BK12" s="92"/>
    </row>
    <row r="13" spans="1:63" ht="10.5" customHeight="1" x14ac:dyDescent="0.2">
      <c r="A13" s="160">
        <v>2024</v>
      </c>
      <c r="B13" s="1" t="str">
        <f t="shared" si="1"/>
        <v>CY2024</v>
      </c>
      <c r="C13" s="1" t="s">
        <v>117</v>
      </c>
      <c r="D13" s="1" t="str">
        <f t="shared" si="2"/>
        <v>CY2024H1</v>
      </c>
      <c r="F13" s="147" t="s">
        <v>123</v>
      </c>
      <c r="G13" s="148">
        <v>470.8</v>
      </c>
      <c r="H13" s="148">
        <f>Video!E14</f>
        <v>944.9</v>
      </c>
      <c r="I13" s="148">
        <v>635.9</v>
      </c>
      <c r="J13" s="148">
        <v>1724.3</v>
      </c>
      <c r="K13" s="149">
        <f t="shared" ref="K13:K76" si="6">SUM(G13:J13)</f>
        <v>3775.8999999999996</v>
      </c>
      <c r="L13" s="150">
        <f t="shared" ref="L13" si="7">(K13-K14)/K14</f>
        <v>-3.4815060964699336E-2</v>
      </c>
      <c r="M13" s="151">
        <f t="shared" ref="M13" si="8">(K13-K17)/K17</f>
        <v>0.10177701263458878</v>
      </c>
      <c r="N13" s="111"/>
      <c r="O13" s="92"/>
      <c r="Q13" s="92"/>
      <c r="R13" s="51">
        <v>1415.7</v>
      </c>
      <c r="S13" s="92"/>
      <c r="U13" s="92"/>
      <c r="V13" s="111"/>
      <c r="W13" s="92"/>
      <c r="Y13" s="92"/>
      <c r="Z13" s="111"/>
      <c r="AA13" s="92"/>
      <c r="AC13" s="92"/>
      <c r="AD13" s="111"/>
      <c r="AE13" s="92"/>
      <c r="AG13" s="92"/>
      <c r="AH13" s="111"/>
      <c r="AI13" s="92"/>
      <c r="AK13" s="92"/>
      <c r="AL13" s="111"/>
      <c r="AM13" s="92"/>
      <c r="AO13" s="92"/>
      <c r="AP13" s="111"/>
      <c r="AQ13" s="92"/>
      <c r="AS13" s="92"/>
      <c r="AT13" s="111"/>
      <c r="AU13" s="92"/>
      <c r="AW13" s="92"/>
      <c r="AX13" s="111"/>
      <c r="AY13" s="92"/>
      <c r="BA13" s="92"/>
      <c r="BB13" s="111"/>
      <c r="BC13" s="92"/>
      <c r="BE13" s="92"/>
      <c r="BF13" s="111"/>
      <c r="BG13" s="92"/>
      <c r="BI13" s="92"/>
      <c r="BJ13" s="111"/>
      <c r="BK13" s="92"/>
    </row>
    <row r="14" spans="1:63" ht="10.5" customHeight="1" x14ac:dyDescent="0.2">
      <c r="A14" s="160">
        <v>2023</v>
      </c>
      <c r="B14" s="1" t="str">
        <f t="shared" si="1"/>
        <v>CY2023</v>
      </c>
      <c r="C14" s="1" t="s">
        <v>114</v>
      </c>
      <c r="D14" s="1" t="str">
        <f t="shared" si="2"/>
        <v>CY2023H2</v>
      </c>
      <c r="F14" s="152" t="s">
        <v>124</v>
      </c>
      <c r="G14" s="153">
        <f>R14-H14</f>
        <v>553.09999999999991</v>
      </c>
      <c r="H14" s="153">
        <f>Video!E15</f>
        <v>1098</v>
      </c>
      <c r="I14" s="153">
        <v>574.6</v>
      </c>
      <c r="J14" s="153">
        <v>1686.4</v>
      </c>
      <c r="K14" s="154">
        <f t="shared" si="6"/>
        <v>3912.1</v>
      </c>
      <c r="L14" s="155">
        <f t="shared" ref="L14:L20" si="9">(K14-K15)/K15</f>
        <v>4.8089803354230166E-2</v>
      </c>
      <c r="M14" s="156">
        <f>(K14-K18)/K18</f>
        <v>7.5048090134652357E-2</v>
      </c>
      <c r="N14" s="157"/>
      <c r="O14" s="158" t="s">
        <v>125</v>
      </c>
      <c r="Q14" s="92"/>
      <c r="R14" s="51">
        <v>1651.1</v>
      </c>
      <c r="S14" s="92"/>
      <c r="U14" s="92"/>
      <c r="V14" s="111"/>
      <c r="W14" s="92"/>
      <c r="Y14" s="92"/>
      <c r="Z14" s="111"/>
      <c r="AA14" s="92"/>
      <c r="AC14" s="92"/>
      <c r="AD14" s="111"/>
      <c r="AE14" s="92"/>
      <c r="AG14" s="92"/>
      <c r="AH14" s="111"/>
      <c r="AI14" s="92"/>
      <c r="AK14" s="92"/>
      <c r="AL14" s="111"/>
      <c r="AM14" s="92"/>
      <c r="AO14" s="92"/>
      <c r="AP14" s="111"/>
      <c r="AQ14" s="92"/>
      <c r="AS14" s="92"/>
      <c r="AT14" s="111"/>
      <c r="AU14" s="92"/>
      <c r="AW14" s="92"/>
      <c r="AX14" s="111"/>
      <c r="AY14" s="92"/>
      <c r="BA14" s="92"/>
      <c r="BB14" s="111"/>
      <c r="BC14" s="92"/>
      <c r="BE14" s="92"/>
      <c r="BF14" s="111"/>
      <c r="BG14" s="92"/>
      <c r="BI14" s="92"/>
      <c r="BJ14" s="111"/>
      <c r="BK14" s="92"/>
    </row>
    <row r="15" spans="1:63" ht="10.5" customHeight="1" x14ac:dyDescent="0.2">
      <c r="A15" s="160">
        <v>2023</v>
      </c>
      <c r="B15" s="1" t="str">
        <f t="shared" si="1"/>
        <v>CY2023</v>
      </c>
      <c r="C15" s="1" t="s">
        <v>114</v>
      </c>
      <c r="D15" s="1" t="str">
        <f t="shared" si="2"/>
        <v>CY2023H2</v>
      </c>
      <c r="F15" s="73" t="s">
        <v>126</v>
      </c>
      <c r="G15" s="51">
        <f t="shared" ref="G15:G76" si="10">R15-H15</f>
        <v>487.40000000000009</v>
      </c>
      <c r="H15" s="51">
        <f>Video!E16</f>
        <v>965.5</v>
      </c>
      <c r="I15" s="51">
        <v>649.20000000000005</v>
      </c>
      <c r="J15" s="51">
        <v>1630.5</v>
      </c>
      <c r="K15" s="145">
        <f t="shared" si="6"/>
        <v>3732.6000000000004</v>
      </c>
      <c r="L15" s="79">
        <f t="shared" si="9"/>
        <v>2.1510673234811265E-2</v>
      </c>
      <c r="M15" s="109">
        <f t="shared" ref="M15:M20" si="11">(K15-K19)/K19</f>
        <v>7.7851573779959674E-2</v>
      </c>
      <c r="N15" s="111"/>
      <c r="O15" s="92"/>
      <c r="Q15" s="92"/>
      <c r="R15" s="51">
        <v>1452.9</v>
      </c>
      <c r="S15" s="92"/>
      <c r="U15" s="92"/>
      <c r="V15" s="111"/>
      <c r="W15" s="92"/>
      <c r="Y15" s="92"/>
      <c r="Z15" s="111"/>
      <c r="AA15" s="92"/>
      <c r="AC15" s="92"/>
      <c r="AD15" s="111"/>
      <c r="AE15" s="92"/>
      <c r="AG15" s="92"/>
      <c r="AH15" s="111"/>
      <c r="AI15" s="92"/>
      <c r="AK15" s="92"/>
      <c r="AL15" s="111"/>
      <c r="AM15" s="92"/>
      <c r="AO15" s="92"/>
      <c r="AP15" s="111"/>
      <c r="AQ15" s="92"/>
      <c r="AS15" s="92"/>
      <c r="AT15" s="111"/>
      <c r="AU15" s="92"/>
      <c r="AW15" s="92"/>
      <c r="AX15" s="111"/>
      <c r="AY15" s="92"/>
      <c r="BA15" s="92"/>
      <c r="BB15" s="111"/>
      <c r="BC15" s="92"/>
      <c r="BE15" s="92"/>
      <c r="BF15" s="111"/>
      <c r="BG15" s="92"/>
      <c r="BI15" s="92"/>
      <c r="BJ15" s="111"/>
      <c r="BK15" s="92"/>
    </row>
    <row r="16" spans="1:63" ht="10.5" customHeight="1" x14ac:dyDescent="0.2">
      <c r="A16" s="160">
        <v>2023</v>
      </c>
      <c r="B16" s="1" t="str">
        <f t="shared" si="1"/>
        <v>CY2023</v>
      </c>
      <c r="C16" s="1" t="s">
        <v>117</v>
      </c>
      <c r="D16" s="1" t="str">
        <f t="shared" si="2"/>
        <v>CY2023H1</v>
      </c>
      <c r="F16" s="73" t="s">
        <v>127</v>
      </c>
      <c r="G16" s="51">
        <f t="shared" si="10"/>
        <v>495.20000000000005</v>
      </c>
      <c r="H16" s="51">
        <f>Video!E17</f>
        <v>918.8</v>
      </c>
      <c r="I16" s="51">
        <v>582.9</v>
      </c>
      <c r="J16" s="51">
        <v>1657.1</v>
      </c>
      <c r="K16" s="145">
        <f t="shared" si="6"/>
        <v>3654</v>
      </c>
      <c r="L16" s="79">
        <f t="shared" si="9"/>
        <v>6.6207580753406561E-2</v>
      </c>
      <c r="M16" s="109">
        <f t="shared" si="11"/>
        <v>3.8185764127358136E-3</v>
      </c>
      <c r="N16" s="111" t="str">
        <f t="shared" ref="N16:N79" si="12">TRIM(_xlfn.TEXTAFTER(F16," ",2))</f>
        <v>23</v>
      </c>
      <c r="Q16" s="92"/>
      <c r="R16" s="51">
        <v>1414</v>
      </c>
    </row>
    <row r="17" spans="1:18" ht="10.5" customHeight="1" x14ac:dyDescent="0.2">
      <c r="A17" s="160">
        <v>2023</v>
      </c>
      <c r="B17" s="1" t="str">
        <f t="shared" si="1"/>
        <v>CY2023</v>
      </c>
      <c r="C17" s="1" t="s">
        <v>117</v>
      </c>
      <c r="D17" s="1" t="str">
        <f t="shared" si="2"/>
        <v>CY2023H1</v>
      </c>
      <c r="F17" s="73" t="s">
        <v>128</v>
      </c>
      <c r="G17" s="51">
        <f>R17-H17</f>
        <v>447.70000000000005</v>
      </c>
      <c r="H17" s="51">
        <f>Video!E18</f>
        <v>780.7</v>
      </c>
      <c r="I17" s="51">
        <v>622.70000000000005</v>
      </c>
      <c r="J17" s="51">
        <v>1576</v>
      </c>
      <c r="K17" s="145">
        <f t="shared" si="6"/>
        <v>3427.1000000000004</v>
      </c>
      <c r="L17" s="79">
        <f t="shared" si="9"/>
        <v>-5.8230283044792427E-2</v>
      </c>
      <c r="M17" s="109">
        <f t="shared" si="11"/>
        <v>-8.1039622586899212E-3</v>
      </c>
      <c r="N17" s="111" t="str">
        <f t="shared" si="12"/>
        <v>23</v>
      </c>
      <c r="Q17" s="92"/>
      <c r="R17" s="51">
        <v>1228.4000000000001</v>
      </c>
    </row>
    <row r="18" spans="1:18" ht="10.5" customHeight="1" x14ac:dyDescent="0.2">
      <c r="A18" s="160">
        <f>A14-1</f>
        <v>2022</v>
      </c>
      <c r="B18" s="1" t="str">
        <f t="shared" si="1"/>
        <v>CY2022</v>
      </c>
      <c r="C18" s="1" t="s">
        <v>114</v>
      </c>
      <c r="D18" s="1" t="str">
        <f t="shared" si="2"/>
        <v>CY2022H2</v>
      </c>
      <c r="F18" s="73" t="s">
        <v>129</v>
      </c>
      <c r="G18" s="51">
        <f t="shared" si="10"/>
        <v>593.80000000000007</v>
      </c>
      <c r="H18" s="51">
        <f>Video!E19</f>
        <v>917.9</v>
      </c>
      <c r="I18" s="51">
        <v>586.4</v>
      </c>
      <c r="J18" s="51">
        <v>1540.9</v>
      </c>
      <c r="K18" s="145">
        <f t="shared" si="6"/>
        <v>3639</v>
      </c>
      <c r="L18" s="79">
        <f t="shared" si="9"/>
        <v>5.0822985850418709E-2</v>
      </c>
      <c r="M18" s="109">
        <f t="shared" si="11"/>
        <v>1.3310314101136162E-2</v>
      </c>
      <c r="N18" s="111" t="str">
        <f t="shared" si="12"/>
        <v>22</v>
      </c>
      <c r="Q18" s="92"/>
      <c r="R18" s="51">
        <v>1511.7</v>
      </c>
    </row>
    <row r="19" spans="1:18" ht="10.5" customHeight="1" x14ac:dyDescent="0.2">
      <c r="A19" s="160">
        <f t="shared" ref="A19:A81" si="13">A15-1</f>
        <v>2022</v>
      </c>
      <c r="B19" s="1" t="str">
        <f t="shared" si="1"/>
        <v>CY2022</v>
      </c>
      <c r="C19" s="1" t="s">
        <v>114</v>
      </c>
      <c r="D19" s="1" t="str">
        <f t="shared" si="2"/>
        <v>CY2022H2</v>
      </c>
      <c r="F19" s="73" t="s">
        <v>130</v>
      </c>
      <c r="G19" s="51">
        <f t="shared" si="10"/>
        <v>503.30000000000007</v>
      </c>
      <c r="H19" s="51">
        <f>Video!E20</f>
        <v>840.6</v>
      </c>
      <c r="I19" s="51">
        <v>643.9</v>
      </c>
      <c r="J19" s="51">
        <v>1475.2</v>
      </c>
      <c r="K19" s="145">
        <f t="shared" si="6"/>
        <v>3463</v>
      </c>
      <c r="L19" s="79">
        <f t="shared" si="9"/>
        <v>-4.8652509546441125E-2</v>
      </c>
      <c r="M19" s="109">
        <f t="shared" si="11"/>
        <v>6.7838421214924449E-2</v>
      </c>
      <c r="N19" s="111" t="str">
        <f t="shared" si="12"/>
        <v>22</v>
      </c>
      <c r="Q19" s="92"/>
      <c r="R19" s="51">
        <v>1343.9</v>
      </c>
    </row>
    <row r="20" spans="1:18" ht="10.5" customHeight="1" x14ac:dyDescent="0.2">
      <c r="A20" s="160">
        <f t="shared" si="13"/>
        <v>2022</v>
      </c>
      <c r="B20" s="1" t="str">
        <f t="shared" si="1"/>
        <v>CY2022</v>
      </c>
      <c r="C20" s="1" t="s">
        <v>117</v>
      </c>
      <c r="D20" s="1" t="str">
        <f t="shared" si="2"/>
        <v>CY2022H1</v>
      </c>
      <c r="F20" s="73" t="s">
        <v>131</v>
      </c>
      <c r="G20" s="51">
        <f t="shared" si="10"/>
        <v>592.70000000000005</v>
      </c>
      <c r="H20" s="51">
        <f>Video!E21</f>
        <v>821.5</v>
      </c>
      <c r="I20" s="51">
        <v>615.20000000000005</v>
      </c>
      <c r="J20" s="51">
        <v>1610.7</v>
      </c>
      <c r="K20" s="145">
        <f t="shared" si="6"/>
        <v>3640.1000000000004</v>
      </c>
      <c r="L20" s="79">
        <f t="shared" si="9"/>
        <v>5.3544036352059406E-2</v>
      </c>
      <c r="M20" s="109">
        <f t="shared" si="11"/>
        <v>0.10833358706573704</v>
      </c>
      <c r="N20" s="111" t="str">
        <f t="shared" si="12"/>
        <v>22</v>
      </c>
      <c r="Q20" s="92"/>
      <c r="R20" s="51">
        <v>1414.2</v>
      </c>
    </row>
    <row r="21" spans="1:18" ht="10.5" customHeight="1" x14ac:dyDescent="0.2">
      <c r="A21" s="160">
        <f t="shared" si="13"/>
        <v>2022</v>
      </c>
      <c r="B21" s="1" t="str">
        <f t="shared" si="1"/>
        <v>CY2022</v>
      </c>
      <c r="C21" s="1" t="s">
        <v>117</v>
      </c>
      <c r="D21" s="1" t="str">
        <f t="shared" si="2"/>
        <v>CY2022H1</v>
      </c>
      <c r="F21" s="73" t="s">
        <v>132</v>
      </c>
      <c r="G21" s="51">
        <f t="shared" si="10"/>
        <v>534.89999999999986</v>
      </c>
      <c r="H21" s="51">
        <f>Video!E22</f>
        <v>725.7</v>
      </c>
      <c r="I21" s="51">
        <v>647.9</v>
      </c>
      <c r="J21" s="51">
        <v>1546.6</v>
      </c>
      <c r="K21" s="145">
        <f t="shared" si="6"/>
        <v>3455.1</v>
      </c>
      <c r="L21" s="79">
        <v>-0.04</v>
      </c>
      <c r="M21" s="109">
        <v>0.192</v>
      </c>
      <c r="N21" s="111" t="str">
        <f t="shared" si="12"/>
        <v>22</v>
      </c>
      <c r="Q21" s="92"/>
      <c r="R21" s="51">
        <v>1260.5999999999999</v>
      </c>
    </row>
    <row r="22" spans="1:18" ht="10.5" customHeight="1" x14ac:dyDescent="0.2">
      <c r="A22" s="160">
        <f t="shared" si="13"/>
        <v>2021</v>
      </c>
      <c r="B22" s="1" t="str">
        <f t="shared" si="1"/>
        <v>CY2021</v>
      </c>
      <c r="C22" s="1" t="s">
        <v>114</v>
      </c>
      <c r="D22" s="1" t="str">
        <f t="shared" si="2"/>
        <v>CY2021H2</v>
      </c>
      <c r="F22" s="73" t="s">
        <v>133</v>
      </c>
      <c r="G22" s="51">
        <f t="shared" si="10"/>
        <v>647.79999999999995</v>
      </c>
      <c r="H22" s="51">
        <f>Video!E23</f>
        <v>829.2</v>
      </c>
      <c r="I22" s="51">
        <v>620.9</v>
      </c>
      <c r="J22" s="51">
        <v>1493.3</v>
      </c>
      <c r="K22" s="145">
        <f t="shared" si="6"/>
        <v>3591.2</v>
      </c>
      <c r="L22" s="79">
        <f>(K22-K23)/K23</f>
        <v>0.10736971939562129</v>
      </c>
      <c r="M22" s="109">
        <f t="shared" ref="M22:M30" si="14">(K22-K26)/K26</f>
        <v>0.21496718316530197</v>
      </c>
      <c r="N22" s="111" t="str">
        <f t="shared" si="12"/>
        <v>21</v>
      </c>
      <c r="Q22" s="92"/>
      <c r="R22" s="51">
        <v>1477</v>
      </c>
    </row>
    <row r="23" spans="1:18" ht="10.5" customHeight="1" x14ac:dyDescent="0.2">
      <c r="A23" s="160">
        <f t="shared" si="13"/>
        <v>2021</v>
      </c>
      <c r="B23" s="1" t="str">
        <f t="shared" si="1"/>
        <v>CY2021</v>
      </c>
      <c r="C23" s="1" t="s">
        <v>114</v>
      </c>
      <c r="D23" s="1" t="str">
        <f t="shared" si="2"/>
        <v>CY2021H2</v>
      </c>
      <c r="F23" s="73" t="s">
        <v>134</v>
      </c>
      <c r="G23" s="51">
        <f t="shared" si="10"/>
        <v>490.70000000000005</v>
      </c>
      <c r="H23" s="51">
        <f>Video!E24</f>
        <v>804.8</v>
      </c>
      <c r="I23" s="51">
        <v>529.79999999999995</v>
      </c>
      <c r="J23" s="51">
        <v>1417.7</v>
      </c>
      <c r="K23" s="145">
        <f t="shared" si="6"/>
        <v>3243</v>
      </c>
      <c r="L23" s="79">
        <f>(K23-K24)/K24</f>
        <v>-1.2574977925280936E-2</v>
      </c>
      <c r="M23" s="109">
        <f t="shared" si="14"/>
        <v>0.42443009619185645</v>
      </c>
      <c r="N23" s="111" t="str">
        <f t="shared" si="12"/>
        <v>21</v>
      </c>
      <c r="Q23" s="92"/>
      <c r="R23" s="51">
        <v>1295.5</v>
      </c>
    </row>
    <row r="24" spans="1:18" ht="10.5" customHeight="1" x14ac:dyDescent="0.2">
      <c r="A24" s="160">
        <f t="shared" si="13"/>
        <v>2021</v>
      </c>
      <c r="B24" s="1" t="str">
        <f t="shared" si="1"/>
        <v>CY2021</v>
      </c>
      <c r="C24" s="1" t="s">
        <v>117</v>
      </c>
      <c r="D24" s="1" t="str">
        <f t="shared" si="2"/>
        <v>CY2021H1</v>
      </c>
      <c r="F24" s="73" t="s">
        <v>135</v>
      </c>
      <c r="G24" s="51">
        <f t="shared" si="10"/>
        <v>563.29999999999995</v>
      </c>
      <c r="H24" s="51">
        <f>Video!E25</f>
        <v>725.2</v>
      </c>
      <c r="I24" s="51">
        <v>530.4</v>
      </c>
      <c r="J24" s="51">
        <v>1465.4</v>
      </c>
      <c r="K24" s="145">
        <f t="shared" si="6"/>
        <v>3284.3</v>
      </c>
      <c r="L24" s="79">
        <f t="shared" ref="L24:L29" si="15">(K24-K25)/K25</f>
        <v>0.13546966414985079</v>
      </c>
      <c r="M24" s="109">
        <f t="shared" si="14"/>
        <v>0.61010883419943129</v>
      </c>
      <c r="N24" s="111" t="str">
        <f t="shared" si="12"/>
        <v>21</v>
      </c>
      <c r="Q24" s="92"/>
      <c r="R24" s="51">
        <v>1288.5</v>
      </c>
    </row>
    <row r="25" spans="1:18" ht="10.5" customHeight="1" x14ac:dyDescent="0.2">
      <c r="A25" s="160">
        <f t="shared" si="13"/>
        <v>2021</v>
      </c>
      <c r="B25" s="1" t="str">
        <f t="shared" si="1"/>
        <v>CY2021</v>
      </c>
      <c r="C25" s="1" t="s">
        <v>117</v>
      </c>
      <c r="D25" s="1" t="str">
        <f t="shared" si="2"/>
        <v>CY2021H1</v>
      </c>
      <c r="F25" s="73" t="s">
        <v>136</v>
      </c>
      <c r="G25" s="51">
        <f t="shared" si="10"/>
        <v>488.19999999999993</v>
      </c>
      <c r="H25" s="51">
        <f>Video!E26</f>
        <v>586.6</v>
      </c>
      <c r="I25" s="51">
        <v>505.65948500000002</v>
      </c>
      <c r="J25" s="51">
        <v>1312</v>
      </c>
      <c r="K25" s="145">
        <f t="shared" si="6"/>
        <v>2892.4594849999999</v>
      </c>
      <c r="L25" s="79">
        <f t="shared" si="15"/>
        <v>-2.142922897354365E-2</v>
      </c>
      <c r="M25" s="109">
        <f t="shared" si="14"/>
        <v>0.2614302158744003</v>
      </c>
      <c r="N25" s="111" t="str">
        <f t="shared" si="12"/>
        <v>21</v>
      </c>
      <c r="Q25" s="92"/>
      <c r="R25" s="51">
        <v>1074.8</v>
      </c>
    </row>
    <row r="26" spans="1:18" ht="10.5" customHeight="1" x14ac:dyDescent="0.2">
      <c r="A26" s="160">
        <f t="shared" si="13"/>
        <v>2020</v>
      </c>
      <c r="B26" s="1" t="str">
        <f t="shared" si="1"/>
        <v>CY2020</v>
      </c>
      <c r="C26" s="1" t="s">
        <v>114</v>
      </c>
      <c r="D26" s="1" t="str">
        <f t="shared" si="2"/>
        <v>CY2020H2</v>
      </c>
      <c r="F26" s="60" t="s">
        <v>137</v>
      </c>
      <c r="G26" s="51">
        <f t="shared" si="10"/>
        <v>561.9</v>
      </c>
      <c r="H26" s="51">
        <f>Video!E27</f>
        <v>651.4</v>
      </c>
      <c r="I26" s="50">
        <v>433.1</v>
      </c>
      <c r="J26" s="51">
        <v>1309.4000000000001</v>
      </c>
      <c r="K26" s="145">
        <f t="shared" si="6"/>
        <v>2955.8</v>
      </c>
      <c r="L26" s="79">
        <f t="shared" si="15"/>
        <v>0.2982826020116835</v>
      </c>
      <c r="M26" s="109">
        <f t="shared" si="14"/>
        <v>0.2115920642728315</v>
      </c>
      <c r="N26" s="111" t="str">
        <f t="shared" si="12"/>
        <v>20</v>
      </c>
      <c r="Q26" s="92"/>
      <c r="R26" s="51">
        <v>1213.3</v>
      </c>
    </row>
    <row r="27" spans="1:18" ht="10.5" customHeight="1" x14ac:dyDescent="0.2">
      <c r="A27" s="160">
        <f t="shared" si="13"/>
        <v>2020</v>
      </c>
      <c r="B27" s="1" t="str">
        <f t="shared" si="1"/>
        <v>CY2020</v>
      </c>
      <c r="C27" s="1" t="s">
        <v>114</v>
      </c>
      <c r="D27" s="1" t="str">
        <f t="shared" si="2"/>
        <v>CY2020H2</v>
      </c>
      <c r="F27" s="52" t="s">
        <v>138</v>
      </c>
      <c r="G27" s="51">
        <f t="shared" si="10"/>
        <v>427.80000000000007</v>
      </c>
      <c r="H27" s="51">
        <f>Video!E28</f>
        <v>456.4</v>
      </c>
      <c r="I27" s="50">
        <v>386.1</v>
      </c>
      <c r="J27" s="51">
        <v>1006.4</v>
      </c>
      <c r="K27" s="145">
        <f t="shared" si="6"/>
        <v>2276.7000000000003</v>
      </c>
      <c r="L27" s="140">
        <f t="shared" si="15"/>
        <v>0.11613883714089621</v>
      </c>
      <c r="M27" s="141">
        <f t="shared" si="14"/>
        <v>-4.3724798387096732E-2</v>
      </c>
      <c r="N27" s="111" t="str">
        <f t="shared" si="12"/>
        <v>20</v>
      </c>
      <c r="Q27" s="92"/>
      <c r="R27" s="51">
        <v>884.2</v>
      </c>
    </row>
    <row r="28" spans="1:18" ht="10.5" customHeight="1" x14ac:dyDescent="0.2">
      <c r="A28" s="160">
        <f t="shared" si="13"/>
        <v>2020</v>
      </c>
      <c r="B28" s="1" t="str">
        <f t="shared" si="1"/>
        <v>CY2020</v>
      </c>
      <c r="C28" s="1" t="s">
        <v>117</v>
      </c>
      <c r="D28" s="1" t="str">
        <f t="shared" si="2"/>
        <v>CY2020H1</v>
      </c>
      <c r="F28" s="52" t="s">
        <v>139</v>
      </c>
      <c r="G28" s="51">
        <f t="shared" si="10"/>
        <v>367.70000000000005</v>
      </c>
      <c r="H28" s="51">
        <f>Video!E29</f>
        <v>407.5</v>
      </c>
      <c r="I28" s="50">
        <v>299.2</v>
      </c>
      <c r="J28" s="51">
        <v>965.4</v>
      </c>
      <c r="K28" s="145">
        <f t="shared" si="6"/>
        <v>2039.8000000000002</v>
      </c>
      <c r="L28" s="140">
        <f t="shared" si="15"/>
        <v>-0.1104230266027038</v>
      </c>
      <c r="M28" s="141">
        <f t="shared" si="14"/>
        <v>-0.11712257617728528</v>
      </c>
      <c r="N28" s="111" t="str">
        <f t="shared" si="12"/>
        <v>20</v>
      </c>
      <c r="Q28" s="92"/>
      <c r="R28" s="51">
        <v>775.2</v>
      </c>
    </row>
    <row r="29" spans="1:18" ht="10.5" customHeight="1" x14ac:dyDescent="0.2">
      <c r="A29" s="160">
        <f t="shared" si="13"/>
        <v>2020</v>
      </c>
      <c r="B29" s="1" t="str">
        <f t="shared" si="1"/>
        <v>CY2020</v>
      </c>
      <c r="C29" s="1" t="s">
        <v>117</v>
      </c>
      <c r="D29" s="1" t="str">
        <f t="shared" si="2"/>
        <v>CY2020H1</v>
      </c>
      <c r="F29" s="52" t="s">
        <v>140</v>
      </c>
      <c r="G29" s="51">
        <f t="shared" si="10"/>
        <v>393.59999999999997</v>
      </c>
      <c r="H29" s="51">
        <f>Video!E30</f>
        <v>434.8</v>
      </c>
      <c r="I29" s="50">
        <v>427.1</v>
      </c>
      <c r="J29" s="51">
        <v>1037.5</v>
      </c>
      <c r="K29" s="145">
        <f t="shared" si="6"/>
        <v>2293</v>
      </c>
      <c r="L29" s="140">
        <f t="shared" si="15"/>
        <v>-6.0091818330874056E-2</v>
      </c>
      <c r="M29" s="141">
        <f t="shared" si="14"/>
        <v>4.0947884510622756E-2</v>
      </c>
      <c r="N29" s="111" t="str">
        <f t="shared" si="12"/>
        <v>20</v>
      </c>
      <c r="Q29" s="92"/>
      <c r="R29" s="51">
        <v>828.4</v>
      </c>
    </row>
    <row r="30" spans="1:18" ht="10.5" customHeight="1" x14ac:dyDescent="0.2">
      <c r="A30" s="160">
        <f t="shared" si="13"/>
        <v>2019</v>
      </c>
      <c r="B30" s="1" t="str">
        <f t="shared" si="1"/>
        <v>CY2019</v>
      </c>
      <c r="C30" s="1" t="s">
        <v>114</v>
      </c>
      <c r="D30" s="1" t="str">
        <f t="shared" si="2"/>
        <v>CY2019H2</v>
      </c>
      <c r="F30" s="52" t="s">
        <v>141</v>
      </c>
      <c r="G30" s="51">
        <f t="shared" si="10"/>
        <v>483.40000000000003</v>
      </c>
      <c r="H30" s="51">
        <f>Video!E31</f>
        <v>457.2</v>
      </c>
      <c r="I30" s="50">
        <v>417.8</v>
      </c>
      <c r="J30" s="51">
        <v>1081.2</v>
      </c>
      <c r="K30" s="145">
        <f t="shared" si="6"/>
        <v>2439.6000000000004</v>
      </c>
      <c r="L30" s="140">
        <v>2.5000000000000001E-2</v>
      </c>
      <c r="M30" s="141">
        <f t="shared" si="14"/>
        <v>6.0188605449567799E-2</v>
      </c>
      <c r="N30" s="111" t="str">
        <f t="shared" si="12"/>
        <v>19</v>
      </c>
      <c r="Q30" s="92"/>
      <c r="R30" s="51">
        <v>940.6</v>
      </c>
    </row>
    <row r="31" spans="1:18" ht="10.5" customHeight="1" x14ac:dyDescent="0.2">
      <c r="A31" s="160">
        <f t="shared" si="13"/>
        <v>2019</v>
      </c>
      <c r="B31" s="1" t="str">
        <f t="shared" si="1"/>
        <v>CY2019</v>
      </c>
      <c r="C31" s="1" t="s">
        <v>114</v>
      </c>
      <c r="D31" s="1" t="str">
        <f t="shared" si="2"/>
        <v>CY2019H2</v>
      </c>
      <c r="F31" s="52" t="s">
        <v>142</v>
      </c>
      <c r="G31" s="51">
        <f t="shared" si="10"/>
        <v>450</v>
      </c>
      <c r="H31" s="51">
        <f>Video!E32</f>
        <v>413.4</v>
      </c>
      <c r="I31" s="50">
        <v>436.3</v>
      </c>
      <c r="J31" s="51">
        <v>1081.0999999999999</v>
      </c>
      <c r="K31" s="145">
        <f t="shared" si="6"/>
        <v>2380.8000000000002</v>
      </c>
      <c r="L31" s="79">
        <v>3.0470914127423861E-2</v>
      </c>
      <c r="M31" s="109">
        <v>6.5000000000000002E-2</v>
      </c>
      <c r="N31" s="111" t="str">
        <f t="shared" si="12"/>
        <v>19</v>
      </c>
      <c r="Q31" s="92"/>
      <c r="R31" s="51">
        <v>863.4</v>
      </c>
    </row>
    <row r="32" spans="1:18" ht="10.5" customHeight="1" x14ac:dyDescent="0.2">
      <c r="A32" s="160">
        <f t="shared" si="13"/>
        <v>2019</v>
      </c>
      <c r="B32" s="1" t="str">
        <f t="shared" si="1"/>
        <v>CY2019</v>
      </c>
      <c r="C32" s="1" t="s">
        <v>117</v>
      </c>
      <c r="D32" s="1" t="str">
        <f t="shared" si="2"/>
        <v>CY2019H1</v>
      </c>
      <c r="F32" s="52" t="s">
        <v>143</v>
      </c>
      <c r="G32" s="51">
        <f t="shared" si="10"/>
        <v>454.1</v>
      </c>
      <c r="H32" s="51">
        <f>Video!E33</f>
        <v>409.5</v>
      </c>
      <c r="I32" s="50">
        <v>386.9</v>
      </c>
      <c r="J32" s="51">
        <v>1059.9000000000001</v>
      </c>
      <c r="K32" s="145">
        <f t="shared" si="6"/>
        <v>2310.4</v>
      </c>
      <c r="L32" s="79">
        <v>4.9000000000000002E-2</v>
      </c>
      <c r="M32" s="109">
        <v>0.05</v>
      </c>
      <c r="N32" s="111" t="str">
        <f t="shared" si="12"/>
        <v>19</v>
      </c>
      <c r="Q32" s="92"/>
      <c r="R32" s="50">
        <v>863.6</v>
      </c>
    </row>
    <row r="33" spans="1:18" ht="10.5" customHeight="1" x14ac:dyDescent="0.2">
      <c r="A33" s="160">
        <f t="shared" si="13"/>
        <v>2019</v>
      </c>
      <c r="B33" s="1" t="str">
        <f t="shared" si="1"/>
        <v>CY2019</v>
      </c>
      <c r="C33" s="1" t="s">
        <v>117</v>
      </c>
      <c r="D33" s="1" t="str">
        <f t="shared" si="2"/>
        <v>CY2019H1</v>
      </c>
      <c r="F33" s="52" t="s">
        <v>144</v>
      </c>
      <c r="G33" s="51">
        <f t="shared" si="10"/>
        <v>430.7</v>
      </c>
      <c r="H33" s="51">
        <f>Video!E34</f>
        <v>368.3</v>
      </c>
      <c r="I33" s="50">
        <v>426.2</v>
      </c>
      <c r="J33" s="51">
        <v>977.6</v>
      </c>
      <c r="K33" s="145">
        <f t="shared" si="6"/>
        <v>2202.8000000000002</v>
      </c>
      <c r="L33" s="79">
        <v>-4.2999999999999997E-2</v>
      </c>
      <c r="M33" s="109">
        <v>4.9000000000000002E-2</v>
      </c>
      <c r="N33" s="111" t="str">
        <f t="shared" si="12"/>
        <v>19</v>
      </c>
      <c r="Q33" s="92"/>
      <c r="R33" s="61">
        <v>799</v>
      </c>
    </row>
    <row r="34" spans="1:18" ht="10.5" customHeight="1" x14ac:dyDescent="0.2">
      <c r="A34" s="160">
        <f t="shared" si="13"/>
        <v>2018</v>
      </c>
      <c r="B34" s="1" t="str">
        <f t="shared" si="1"/>
        <v>CY2018</v>
      </c>
      <c r="C34" s="1" t="s">
        <v>114</v>
      </c>
      <c r="D34" s="1" t="str">
        <f t="shared" si="2"/>
        <v>CY2018H2</v>
      </c>
      <c r="F34" s="52" t="s">
        <v>145</v>
      </c>
      <c r="G34" s="51">
        <f t="shared" si="10"/>
        <v>506.49999999999994</v>
      </c>
      <c r="H34" s="51">
        <f>Video!E35</f>
        <v>375.3</v>
      </c>
      <c r="I34" s="50">
        <v>401.8</v>
      </c>
      <c r="J34" s="51">
        <v>1017.5</v>
      </c>
      <c r="K34" s="145">
        <f t="shared" si="6"/>
        <v>2301.1</v>
      </c>
      <c r="L34" s="79">
        <v>2.9000000000000001E-2</v>
      </c>
      <c r="M34" s="109">
        <v>5.7000000000000002E-2</v>
      </c>
      <c r="N34" s="111" t="str">
        <f t="shared" si="12"/>
        <v>18</v>
      </c>
      <c r="Q34" s="92"/>
      <c r="R34" s="50">
        <v>881.8</v>
      </c>
    </row>
    <row r="35" spans="1:18" ht="10.5" customHeight="1" x14ac:dyDescent="0.2">
      <c r="A35" s="160">
        <f t="shared" si="13"/>
        <v>2018</v>
      </c>
      <c r="B35" s="1" t="str">
        <f t="shared" si="1"/>
        <v>CY2018</v>
      </c>
      <c r="C35" s="1" t="s">
        <v>114</v>
      </c>
      <c r="D35" s="1" t="str">
        <f t="shared" si="2"/>
        <v>CY2018H2</v>
      </c>
      <c r="F35" s="52" t="s">
        <v>146</v>
      </c>
      <c r="G35" s="51">
        <f t="shared" si="10"/>
        <v>494.4</v>
      </c>
      <c r="H35" s="51">
        <f>Video!E36</f>
        <v>328.4</v>
      </c>
      <c r="I35" s="50">
        <v>429.7</v>
      </c>
      <c r="J35" s="50">
        <v>983.2</v>
      </c>
      <c r="K35" s="145">
        <f t="shared" si="6"/>
        <v>2235.6999999999998</v>
      </c>
      <c r="L35" s="79">
        <v>1.6E-2</v>
      </c>
      <c r="M35" s="109">
        <v>0.13200000000000001</v>
      </c>
      <c r="N35" s="111" t="str">
        <f t="shared" si="12"/>
        <v>18</v>
      </c>
      <c r="Q35" s="92"/>
      <c r="R35" s="50">
        <v>822.8</v>
      </c>
    </row>
    <row r="36" spans="1:18" ht="10.5" customHeight="1" x14ac:dyDescent="0.2">
      <c r="A36" s="160">
        <f t="shared" si="13"/>
        <v>2018</v>
      </c>
      <c r="B36" s="1" t="str">
        <f t="shared" si="1"/>
        <v>CY2018</v>
      </c>
      <c r="C36" s="1" t="s">
        <v>117</v>
      </c>
      <c r="D36" s="1" t="str">
        <f t="shared" si="2"/>
        <v>CY2018H1</v>
      </c>
      <c r="F36" s="52" t="s">
        <v>147</v>
      </c>
      <c r="G36" s="51">
        <f t="shared" si="10"/>
        <v>476.70000000000005</v>
      </c>
      <c r="H36" s="51">
        <f>Video!E37</f>
        <v>351</v>
      </c>
      <c r="I36" s="50">
        <v>411.2</v>
      </c>
      <c r="J36" s="50">
        <v>960.9</v>
      </c>
      <c r="K36" s="145">
        <f t="shared" si="6"/>
        <v>2199.8000000000002</v>
      </c>
      <c r="L36" s="79">
        <v>4.7E-2</v>
      </c>
      <c r="M36" s="109">
        <v>0.152</v>
      </c>
      <c r="N36" s="111" t="str">
        <f t="shared" si="12"/>
        <v>18</v>
      </c>
      <c r="Q36" s="92"/>
      <c r="R36" s="50">
        <v>827.7</v>
      </c>
    </row>
    <row r="37" spans="1:18" ht="10.5" customHeight="1" x14ac:dyDescent="0.2">
      <c r="A37" s="160">
        <f t="shared" si="13"/>
        <v>2018</v>
      </c>
      <c r="B37" s="1" t="str">
        <f t="shared" si="1"/>
        <v>CY2018</v>
      </c>
      <c r="C37" s="1" t="s">
        <v>117</v>
      </c>
      <c r="D37" s="1" t="str">
        <f t="shared" si="2"/>
        <v>CY2018H1</v>
      </c>
      <c r="F37" s="52" t="s">
        <v>148</v>
      </c>
      <c r="G37" s="51">
        <f t="shared" si="10"/>
        <v>447.15566799999999</v>
      </c>
      <c r="H37" s="51">
        <f>Video!E38</f>
        <v>320</v>
      </c>
      <c r="I37" s="61">
        <v>397.33308899999997</v>
      </c>
      <c r="J37" s="61">
        <v>936.61274000000003</v>
      </c>
      <c r="K37" s="145">
        <f t="shared" si="6"/>
        <v>2101.1014970000001</v>
      </c>
      <c r="L37" s="79">
        <v>-3.5000000000000003E-2</v>
      </c>
      <c r="M37" s="109">
        <f>(K37-K41)/K41</f>
        <v>0.13211999407295652</v>
      </c>
      <c r="N37" s="111" t="str">
        <f t="shared" si="12"/>
        <v>18</v>
      </c>
      <c r="Q37" s="92"/>
      <c r="R37" s="61">
        <v>767.15566799999999</v>
      </c>
    </row>
    <row r="38" spans="1:18" ht="10.5" customHeight="1" x14ac:dyDescent="0.2">
      <c r="A38" s="160">
        <f t="shared" si="13"/>
        <v>2017</v>
      </c>
      <c r="B38" s="1" t="str">
        <f t="shared" si="1"/>
        <v>CY2017</v>
      </c>
      <c r="C38" s="1" t="s">
        <v>114</v>
      </c>
      <c r="D38" s="1" t="str">
        <f t="shared" si="2"/>
        <v>CY2017H2</v>
      </c>
      <c r="F38" s="52" t="s">
        <v>149</v>
      </c>
      <c r="G38" s="51">
        <f t="shared" si="10"/>
        <v>499.2</v>
      </c>
      <c r="H38" s="51">
        <f>Video!E39</f>
        <v>344.2</v>
      </c>
      <c r="I38" s="50">
        <v>379.2</v>
      </c>
      <c r="J38" s="50">
        <v>953.5</v>
      </c>
      <c r="K38" s="145">
        <f t="shared" si="6"/>
        <v>2176.1</v>
      </c>
      <c r="L38" s="79">
        <v>0.10199999999999999</v>
      </c>
      <c r="M38" s="109">
        <v>0.105</v>
      </c>
      <c r="N38" s="111" t="str">
        <f t="shared" si="12"/>
        <v>17</v>
      </c>
      <c r="Q38" s="92"/>
      <c r="R38" s="50">
        <v>843.4</v>
      </c>
    </row>
    <row r="39" spans="1:18" ht="10.5" customHeight="1" x14ac:dyDescent="0.2">
      <c r="A39" s="160">
        <f t="shared" si="13"/>
        <v>2017</v>
      </c>
      <c r="B39" s="1" t="str">
        <f t="shared" si="1"/>
        <v>CY2017</v>
      </c>
      <c r="C39" s="1" t="s">
        <v>114</v>
      </c>
      <c r="D39" s="1" t="str">
        <f t="shared" si="2"/>
        <v>CY2017H2</v>
      </c>
      <c r="F39" s="52" t="s">
        <v>150</v>
      </c>
      <c r="G39" s="51">
        <f t="shared" si="10"/>
        <v>418</v>
      </c>
      <c r="H39" s="51">
        <f>Video!E40</f>
        <v>278.5</v>
      </c>
      <c r="I39" s="61">
        <v>390.2</v>
      </c>
      <c r="J39" s="61">
        <v>888.6</v>
      </c>
      <c r="K39" s="145">
        <f t="shared" si="6"/>
        <v>1975.3000000000002</v>
      </c>
      <c r="L39" s="79">
        <v>3.4000000000000002E-2</v>
      </c>
      <c r="M39" s="109">
        <v>4.9000000000000002E-2</v>
      </c>
      <c r="N39" s="111" t="str">
        <f t="shared" si="12"/>
        <v>17</v>
      </c>
      <c r="Q39" s="92"/>
      <c r="R39" s="61">
        <v>696.5</v>
      </c>
    </row>
    <row r="40" spans="1:18" ht="10.5" customHeight="1" x14ac:dyDescent="0.2">
      <c r="A40" s="160">
        <f t="shared" si="13"/>
        <v>2017</v>
      </c>
      <c r="B40" s="1" t="str">
        <f t="shared" si="1"/>
        <v>CY2017</v>
      </c>
      <c r="C40" s="1" t="s">
        <v>117</v>
      </c>
      <c r="D40" s="1" t="str">
        <f t="shared" si="2"/>
        <v>CY2017H1</v>
      </c>
      <c r="F40" s="52" t="s">
        <v>151</v>
      </c>
      <c r="G40" s="51">
        <f t="shared" si="10"/>
        <v>435.40000000000003</v>
      </c>
      <c r="H40" s="51">
        <f>Video!E41</f>
        <v>235.2</v>
      </c>
      <c r="I40" s="61">
        <v>371</v>
      </c>
      <c r="J40" s="61">
        <v>867.9</v>
      </c>
      <c r="K40" s="145">
        <f t="shared" si="6"/>
        <v>1909.5</v>
      </c>
      <c r="L40" s="79">
        <v>2.9000000000000001E-2</v>
      </c>
      <c r="M40" s="109">
        <v>5.1999999999999998E-2</v>
      </c>
      <c r="N40" s="111" t="str">
        <f t="shared" si="12"/>
        <v>17</v>
      </c>
      <c r="Q40" s="92"/>
      <c r="R40" s="61">
        <v>670.6</v>
      </c>
    </row>
    <row r="41" spans="1:18" ht="10.5" customHeight="1" x14ac:dyDescent="0.2">
      <c r="A41" s="160">
        <f t="shared" si="13"/>
        <v>2017</v>
      </c>
      <c r="B41" s="1" t="str">
        <f t="shared" si="1"/>
        <v>CY2017</v>
      </c>
      <c r="C41" s="1" t="s">
        <v>117</v>
      </c>
      <c r="D41" s="1" t="str">
        <f t="shared" si="2"/>
        <v>CY2017H1</v>
      </c>
      <c r="F41" s="52" t="s">
        <v>152</v>
      </c>
      <c r="G41" s="51">
        <f t="shared" si="10"/>
        <v>406.09999999999997</v>
      </c>
      <c r="H41" s="51">
        <f>Video!E42</f>
        <v>231.7</v>
      </c>
      <c r="I41" s="61">
        <v>357.4</v>
      </c>
      <c r="J41" s="61">
        <v>860.7</v>
      </c>
      <c r="K41" s="145">
        <f t="shared" si="6"/>
        <v>1855.9</v>
      </c>
      <c r="L41" s="140">
        <v>-5.8000000000000003E-2</v>
      </c>
      <c r="M41" s="141">
        <v>7.1999999999999995E-2</v>
      </c>
      <c r="N41" s="111" t="str">
        <f t="shared" si="12"/>
        <v>17</v>
      </c>
      <c r="Q41" s="92"/>
      <c r="R41" s="61">
        <v>637.79999999999995</v>
      </c>
    </row>
    <row r="42" spans="1:18" ht="10.5" customHeight="1" x14ac:dyDescent="0.2">
      <c r="A42" s="160">
        <f t="shared" si="13"/>
        <v>2016</v>
      </c>
      <c r="B42" s="1" t="str">
        <f t="shared" si="1"/>
        <v>CY2016</v>
      </c>
      <c r="C42" s="1" t="s">
        <v>114</v>
      </c>
      <c r="D42" s="1" t="str">
        <f t="shared" si="2"/>
        <v>CY2016H2</v>
      </c>
      <c r="F42" s="52" t="s">
        <v>153</v>
      </c>
      <c r="G42" s="51">
        <f t="shared" si="10"/>
        <v>495.29999999999995</v>
      </c>
      <c r="H42" s="51">
        <f>Video!E43</f>
        <v>243.5</v>
      </c>
      <c r="I42" s="61">
        <v>333.6</v>
      </c>
      <c r="J42" s="61">
        <v>896.7</v>
      </c>
      <c r="K42" s="145">
        <f t="shared" si="6"/>
        <v>1969.1000000000001</v>
      </c>
      <c r="L42" s="140">
        <v>4.5999999999999999E-2</v>
      </c>
      <c r="M42" s="141">
        <v>0.153</v>
      </c>
      <c r="N42" s="111" t="str">
        <f t="shared" si="12"/>
        <v>16</v>
      </c>
      <c r="Q42" s="92"/>
      <c r="R42" s="61">
        <v>738.8</v>
      </c>
    </row>
    <row r="43" spans="1:18" ht="10.5" customHeight="1" x14ac:dyDescent="0.2">
      <c r="A43" s="160">
        <f t="shared" si="13"/>
        <v>2016</v>
      </c>
      <c r="B43" s="1" t="str">
        <f t="shared" si="1"/>
        <v>CY2016</v>
      </c>
      <c r="C43" s="1" t="s">
        <v>114</v>
      </c>
      <c r="D43" s="1" t="str">
        <f t="shared" si="2"/>
        <v>CY2016H2</v>
      </c>
      <c r="F43" s="52" t="s">
        <v>154</v>
      </c>
      <c r="G43" s="51">
        <f t="shared" si="10"/>
        <v>489.29999999999995</v>
      </c>
      <c r="H43" s="51">
        <f>Video!E44</f>
        <v>184</v>
      </c>
      <c r="I43" s="61">
        <v>345.4</v>
      </c>
      <c r="J43" s="61">
        <v>863.9</v>
      </c>
      <c r="K43" s="145">
        <f t="shared" si="6"/>
        <v>1882.6</v>
      </c>
      <c r="L43" s="140">
        <v>3.6999999999999998E-2</v>
      </c>
      <c r="M43" s="141">
        <v>0.20300000000000001</v>
      </c>
      <c r="N43" s="111" t="str">
        <f t="shared" si="12"/>
        <v>16</v>
      </c>
      <c r="Q43" s="92"/>
      <c r="R43" s="61">
        <v>673.3</v>
      </c>
    </row>
    <row r="44" spans="1:18" ht="10.5" customHeight="1" x14ac:dyDescent="0.2">
      <c r="A44" s="160">
        <f t="shared" si="13"/>
        <v>2016</v>
      </c>
      <c r="B44" s="1" t="str">
        <f t="shared" si="1"/>
        <v>CY2016</v>
      </c>
      <c r="C44" s="1" t="s">
        <v>117</v>
      </c>
      <c r="D44" s="1" t="str">
        <f t="shared" si="2"/>
        <v>CY2016H1</v>
      </c>
      <c r="F44" s="52" t="s">
        <v>155</v>
      </c>
      <c r="G44" s="51">
        <f t="shared" si="10"/>
        <v>486.4</v>
      </c>
      <c r="H44" s="51">
        <f>Video!E45</f>
        <v>178.1</v>
      </c>
      <c r="I44" s="61">
        <v>312.89999999999998</v>
      </c>
      <c r="J44" s="61">
        <v>837.2</v>
      </c>
      <c r="K44" s="145">
        <f t="shared" si="6"/>
        <v>1814.6</v>
      </c>
      <c r="L44" s="140">
        <v>4.9000000000000002E-2</v>
      </c>
      <c r="M44" s="141">
        <v>0.25600000000000001</v>
      </c>
      <c r="N44" s="111" t="str">
        <f t="shared" si="12"/>
        <v>16</v>
      </c>
      <c r="Q44" s="92"/>
      <c r="R44" s="61">
        <v>664.5</v>
      </c>
    </row>
    <row r="45" spans="1:18" ht="10.5" customHeight="1" x14ac:dyDescent="0.2">
      <c r="A45" s="160">
        <f t="shared" si="13"/>
        <v>2016</v>
      </c>
      <c r="B45" s="1" t="str">
        <f t="shared" si="1"/>
        <v>CY2016</v>
      </c>
      <c r="C45" s="1" t="s">
        <v>117</v>
      </c>
      <c r="D45" s="1" t="str">
        <f t="shared" si="2"/>
        <v>CY2016H1</v>
      </c>
      <c r="F45" s="52" t="s">
        <v>156</v>
      </c>
      <c r="G45" s="51">
        <f t="shared" si="10"/>
        <v>455.7</v>
      </c>
      <c r="H45" s="51">
        <f>Video!E46</f>
        <v>154.69999999999999</v>
      </c>
      <c r="I45" s="61">
        <v>308.39999999999998</v>
      </c>
      <c r="J45" s="61">
        <v>811.8</v>
      </c>
      <c r="K45" s="145">
        <f t="shared" si="6"/>
        <v>1730.6</v>
      </c>
      <c r="L45" s="140">
        <v>1.2999999999999999E-2</v>
      </c>
      <c r="M45" s="141">
        <v>0.33500000000000002</v>
      </c>
      <c r="N45" s="111" t="str">
        <f t="shared" si="12"/>
        <v>16</v>
      </c>
      <c r="Q45" s="92"/>
      <c r="R45" s="61">
        <v>610.4</v>
      </c>
    </row>
    <row r="46" spans="1:18" ht="10.5" customHeight="1" x14ac:dyDescent="0.2">
      <c r="A46" s="160">
        <f t="shared" si="13"/>
        <v>2015</v>
      </c>
      <c r="B46" s="1" t="str">
        <f t="shared" si="1"/>
        <v>CY2015</v>
      </c>
      <c r="C46" s="1" t="s">
        <v>114</v>
      </c>
      <c r="D46" s="1" t="str">
        <f t="shared" si="2"/>
        <v>CY2015H2</v>
      </c>
      <c r="F46" s="52" t="s">
        <v>157</v>
      </c>
      <c r="G46" s="51">
        <f t="shared" si="10"/>
        <v>499.3</v>
      </c>
      <c r="H46" s="51">
        <f>Video!E47</f>
        <v>138.30000000000001</v>
      </c>
      <c r="I46" s="61">
        <v>301</v>
      </c>
      <c r="J46" s="61">
        <v>769.7</v>
      </c>
      <c r="K46" s="145">
        <f t="shared" si="6"/>
        <v>1708.3000000000002</v>
      </c>
      <c r="L46" s="140">
        <v>9.1999999999999998E-2</v>
      </c>
      <c r="M46" s="141">
        <v>0.27900000000000003</v>
      </c>
      <c r="N46" s="111" t="str">
        <f t="shared" si="12"/>
        <v>15</v>
      </c>
      <c r="Q46" s="92"/>
      <c r="R46" s="61">
        <v>637.6</v>
      </c>
    </row>
    <row r="47" spans="1:18" ht="10.5" customHeight="1" x14ac:dyDescent="0.2">
      <c r="A47" s="160">
        <f t="shared" si="13"/>
        <v>2015</v>
      </c>
      <c r="B47" s="1" t="str">
        <f t="shared" si="1"/>
        <v>CY2015</v>
      </c>
      <c r="C47" s="1" t="s">
        <v>114</v>
      </c>
      <c r="D47" s="1" t="str">
        <f t="shared" si="2"/>
        <v>CY2015H2</v>
      </c>
      <c r="F47" s="52" t="s">
        <v>158</v>
      </c>
      <c r="G47" s="51">
        <f t="shared" si="10"/>
        <v>427.70000000000005</v>
      </c>
      <c r="H47" s="51">
        <f>Video!E48</f>
        <v>128.9</v>
      </c>
      <c r="I47" s="61">
        <v>304.5</v>
      </c>
      <c r="J47" s="61">
        <v>703.6</v>
      </c>
      <c r="K47" s="145">
        <f t="shared" si="6"/>
        <v>1564.7</v>
      </c>
      <c r="L47" s="140">
        <v>8.3000000000000004E-2</v>
      </c>
      <c r="M47" s="141">
        <v>0.32700000000000001</v>
      </c>
      <c r="N47" s="111" t="str">
        <f t="shared" si="12"/>
        <v>15</v>
      </c>
      <c r="Q47" s="92"/>
      <c r="R47" s="61">
        <v>556.6</v>
      </c>
    </row>
    <row r="48" spans="1:18" ht="10.5" customHeight="1" x14ac:dyDescent="0.2">
      <c r="A48" s="160">
        <f t="shared" si="13"/>
        <v>2015</v>
      </c>
      <c r="B48" s="1" t="str">
        <f t="shared" si="1"/>
        <v>CY2015</v>
      </c>
      <c r="C48" s="1" t="s">
        <v>117</v>
      </c>
      <c r="D48" s="1" t="str">
        <f t="shared" si="2"/>
        <v>CY2015H1</v>
      </c>
      <c r="F48" s="52" t="s">
        <v>159</v>
      </c>
      <c r="G48" s="51">
        <f t="shared" si="10"/>
        <v>397.1</v>
      </c>
      <c r="H48" s="51">
        <f>Video!E49</f>
        <v>112.9</v>
      </c>
      <c r="I48" s="61">
        <v>273.89999999999998</v>
      </c>
      <c r="J48" s="61">
        <v>661.1</v>
      </c>
      <c r="K48" s="145">
        <f t="shared" si="6"/>
        <v>1445</v>
      </c>
      <c r="L48" s="140">
        <v>0.115</v>
      </c>
      <c r="M48" s="141">
        <v>0.219</v>
      </c>
      <c r="N48" s="111" t="str">
        <f t="shared" si="12"/>
        <v>15</v>
      </c>
      <c r="Q48" s="92"/>
      <c r="R48" s="61">
        <v>510</v>
      </c>
    </row>
    <row r="49" spans="1:18" ht="10.5" customHeight="1" x14ac:dyDescent="0.2">
      <c r="A49" s="160">
        <f t="shared" si="13"/>
        <v>2015</v>
      </c>
      <c r="B49" s="1" t="str">
        <f t="shared" si="1"/>
        <v>CY2015</v>
      </c>
      <c r="C49" s="1" t="s">
        <v>117</v>
      </c>
      <c r="D49" s="1" t="str">
        <f t="shared" si="2"/>
        <v>CY2015H1</v>
      </c>
      <c r="F49" s="52" t="s">
        <v>160</v>
      </c>
      <c r="G49" s="51">
        <f t="shared" si="10"/>
        <v>312</v>
      </c>
      <c r="H49" s="51">
        <f>Video!E50</f>
        <v>104.1</v>
      </c>
      <c r="I49" s="61">
        <v>255.3</v>
      </c>
      <c r="J49" s="61">
        <v>625.1</v>
      </c>
      <c r="K49" s="145">
        <f t="shared" si="6"/>
        <v>1296.5</v>
      </c>
      <c r="L49" s="140">
        <v>-0.03</v>
      </c>
      <c r="M49" s="141">
        <v>0.18099999999999999</v>
      </c>
      <c r="N49" s="111" t="str">
        <f t="shared" si="12"/>
        <v>15</v>
      </c>
      <c r="Q49" s="92"/>
      <c r="R49" s="61">
        <v>416.1</v>
      </c>
    </row>
    <row r="50" spans="1:18" ht="10.5" customHeight="1" x14ac:dyDescent="0.2">
      <c r="A50" s="160">
        <f t="shared" si="13"/>
        <v>2014</v>
      </c>
      <c r="B50" s="1" t="str">
        <f t="shared" si="1"/>
        <v>CY2014</v>
      </c>
      <c r="C50" s="1" t="s">
        <v>114</v>
      </c>
      <c r="D50" s="1" t="str">
        <f t="shared" si="2"/>
        <v>CY2014H2</v>
      </c>
      <c r="F50" s="52" t="s">
        <v>161</v>
      </c>
      <c r="G50" s="51">
        <f t="shared" si="10"/>
        <v>325</v>
      </c>
      <c r="H50" s="51">
        <f>Video!E51</f>
        <v>109.7</v>
      </c>
      <c r="I50" s="61">
        <v>247.7</v>
      </c>
      <c r="J50" s="61">
        <v>653.5</v>
      </c>
      <c r="K50" s="145">
        <f t="shared" si="6"/>
        <v>1335.9</v>
      </c>
      <c r="L50" s="140">
        <v>0.13300000000000001</v>
      </c>
      <c r="M50" s="141">
        <v>0.22900000000000001</v>
      </c>
      <c r="N50" s="111" t="str">
        <f t="shared" si="12"/>
        <v>14</v>
      </c>
      <c r="Q50" s="92"/>
      <c r="R50" s="61">
        <v>434.7</v>
      </c>
    </row>
    <row r="51" spans="1:18" ht="10.5" customHeight="1" x14ac:dyDescent="0.2">
      <c r="A51" s="160">
        <f t="shared" si="13"/>
        <v>2014</v>
      </c>
      <c r="B51" s="1" t="str">
        <f t="shared" si="1"/>
        <v>CY2014</v>
      </c>
      <c r="C51" s="1" t="s">
        <v>114</v>
      </c>
      <c r="D51" s="1" t="str">
        <f t="shared" si="2"/>
        <v>CY2014H2</v>
      </c>
      <c r="F51" s="52" t="s">
        <v>162</v>
      </c>
      <c r="G51" s="51">
        <f t="shared" si="10"/>
        <v>299.5</v>
      </c>
      <c r="H51" s="51">
        <f>Video!E52</f>
        <v>62.3</v>
      </c>
      <c r="I51" s="61">
        <v>237.9</v>
      </c>
      <c r="J51" s="61">
        <v>579.9</v>
      </c>
      <c r="K51" s="145">
        <f t="shared" si="6"/>
        <v>1179.5999999999999</v>
      </c>
      <c r="L51" s="140">
        <v>-5.0000000000000001E-3</v>
      </c>
      <c r="M51" s="141">
        <v>0.16</v>
      </c>
      <c r="N51" s="111" t="str">
        <f t="shared" si="12"/>
        <v>14</v>
      </c>
      <c r="Q51" s="92"/>
      <c r="R51" s="61">
        <v>361.8</v>
      </c>
    </row>
    <row r="52" spans="1:18" ht="10.5" customHeight="1" x14ac:dyDescent="0.2">
      <c r="A52" s="160">
        <f t="shared" si="13"/>
        <v>2014</v>
      </c>
      <c r="B52" s="1" t="str">
        <f t="shared" si="1"/>
        <v>CY2014</v>
      </c>
      <c r="C52" s="1" t="s">
        <v>117</v>
      </c>
      <c r="D52" s="1" t="str">
        <f t="shared" si="2"/>
        <v>CY2014H1</v>
      </c>
      <c r="F52" s="52" t="s">
        <v>163</v>
      </c>
      <c r="G52" s="51">
        <f t="shared" si="10"/>
        <v>293.90000000000003</v>
      </c>
      <c r="H52" s="51">
        <f>Video!E53</f>
        <v>61.4</v>
      </c>
      <c r="I52" s="61">
        <v>227.8</v>
      </c>
      <c r="J52" s="61">
        <v>602.29999999999995</v>
      </c>
      <c r="K52" s="145">
        <f t="shared" si="6"/>
        <v>1185.4000000000001</v>
      </c>
      <c r="L52" s="140">
        <v>0.08</v>
      </c>
      <c r="M52" s="141">
        <v>0.22</v>
      </c>
      <c r="N52" s="111" t="str">
        <f t="shared" si="12"/>
        <v>14</v>
      </c>
      <c r="Q52" s="92"/>
      <c r="R52" s="61">
        <v>355.3</v>
      </c>
    </row>
    <row r="53" spans="1:18" ht="10.5" customHeight="1" x14ac:dyDescent="0.2">
      <c r="A53" s="160">
        <f t="shared" si="13"/>
        <v>2014</v>
      </c>
      <c r="B53" s="1" t="str">
        <f t="shared" si="1"/>
        <v>CY2014</v>
      </c>
      <c r="C53" s="1" t="s">
        <v>117</v>
      </c>
      <c r="D53" s="1" t="str">
        <f t="shared" si="2"/>
        <v>CY2014H1</v>
      </c>
      <c r="F53" s="52" t="s">
        <v>164</v>
      </c>
      <c r="G53" s="51">
        <f t="shared" si="10"/>
        <v>258.3</v>
      </c>
      <c r="H53" s="51">
        <f>Video!E54</f>
        <v>43</v>
      </c>
      <c r="I53" s="61">
        <v>215.8</v>
      </c>
      <c r="J53" s="61">
        <v>580.4</v>
      </c>
      <c r="K53" s="145">
        <f t="shared" si="6"/>
        <v>1097.5</v>
      </c>
      <c r="L53" s="140">
        <v>0.01</v>
      </c>
      <c r="M53" s="141">
        <v>0.20499999999999999</v>
      </c>
      <c r="N53" s="111" t="str">
        <f t="shared" si="12"/>
        <v>14</v>
      </c>
      <c r="Q53" s="92"/>
      <c r="R53" s="61">
        <v>301.3</v>
      </c>
    </row>
    <row r="54" spans="1:18" ht="10.5" customHeight="1" x14ac:dyDescent="0.2">
      <c r="A54" s="160">
        <f t="shared" si="13"/>
        <v>2013</v>
      </c>
      <c r="B54" s="1" t="str">
        <f t="shared" si="1"/>
        <v>CY2013</v>
      </c>
      <c r="C54" s="1" t="s">
        <v>114</v>
      </c>
      <c r="D54" s="1" t="str">
        <f t="shared" si="2"/>
        <v>CY2013H2</v>
      </c>
      <c r="F54" s="52" t="s">
        <v>165</v>
      </c>
      <c r="G54" s="51">
        <f t="shared" si="10"/>
        <v>278.39999999999998</v>
      </c>
      <c r="H54" s="51">
        <f>Video!E55</f>
        <v>49</v>
      </c>
      <c r="I54" s="61">
        <v>189.3</v>
      </c>
      <c r="J54" s="61">
        <v>570.4</v>
      </c>
      <c r="K54" s="145">
        <f t="shared" si="6"/>
        <v>1087.0999999999999</v>
      </c>
      <c r="L54" s="140">
        <v>6.9000000000000006E-2</v>
      </c>
      <c r="M54" s="141">
        <v>0.20899999999999999</v>
      </c>
      <c r="N54" s="111" t="str">
        <f t="shared" si="12"/>
        <v>13</v>
      </c>
      <c r="Q54" s="92"/>
      <c r="R54" s="61">
        <v>327.39999999999998</v>
      </c>
    </row>
    <row r="55" spans="1:18" ht="10.5" customHeight="1" x14ac:dyDescent="0.2">
      <c r="A55" s="160">
        <f t="shared" si="13"/>
        <v>2013</v>
      </c>
      <c r="B55" s="1" t="str">
        <f t="shared" si="1"/>
        <v>CY2013</v>
      </c>
      <c r="C55" s="1" t="s">
        <v>114</v>
      </c>
      <c r="D55" s="1" t="str">
        <f t="shared" si="2"/>
        <v>CY2013H2</v>
      </c>
      <c r="F55" s="52" t="s">
        <v>166</v>
      </c>
      <c r="G55" s="51">
        <f t="shared" si="10"/>
        <v>252.50000000000003</v>
      </c>
      <c r="H55" s="51">
        <f>Video!E56</f>
        <v>43.1</v>
      </c>
      <c r="I55" s="61">
        <v>193.7</v>
      </c>
      <c r="J55" s="61">
        <v>527.4</v>
      </c>
      <c r="K55" s="145">
        <f t="shared" si="6"/>
        <v>1016.7</v>
      </c>
      <c r="L55" s="140">
        <v>4.5999999999999999E-2</v>
      </c>
      <c r="M55" s="141">
        <v>0.25</v>
      </c>
      <c r="N55" s="111" t="str">
        <f t="shared" si="12"/>
        <v>13</v>
      </c>
      <c r="Q55" s="92"/>
      <c r="R55" s="61">
        <v>295.60000000000002</v>
      </c>
    </row>
    <row r="56" spans="1:18" ht="10.5" customHeight="1" x14ac:dyDescent="0.2">
      <c r="A56" s="160">
        <f t="shared" si="13"/>
        <v>2013</v>
      </c>
      <c r="B56" s="1" t="str">
        <f t="shared" si="1"/>
        <v>CY2013</v>
      </c>
      <c r="C56" s="1" t="s">
        <v>117</v>
      </c>
      <c r="D56" s="1" t="str">
        <f t="shared" si="2"/>
        <v>CY2013H1</v>
      </c>
      <c r="F56" s="52" t="s">
        <v>167</v>
      </c>
      <c r="G56" s="51">
        <f t="shared" si="10"/>
        <v>265.60000000000002</v>
      </c>
      <c r="H56" s="51">
        <f>Video!E57</f>
        <v>0</v>
      </c>
      <c r="I56" s="61">
        <v>183.3</v>
      </c>
      <c r="J56" s="61">
        <v>523</v>
      </c>
      <c r="K56" s="145">
        <f t="shared" si="6"/>
        <v>971.90000000000009</v>
      </c>
      <c r="L56" s="140">
        <v>6.7000000000000004E-2</v>
      </c>
      <c r="M56" s="141">
        <v>0.157</v>
      </c>
      <c r="N56" s="111" t="str">
        <f t="shared" si="12"/>
        <v>13</v>
      </c>
      <c r="Q56" s="92"/>
      <c r="R56" s="61">
        <v>265.60000000000002</v>
      </c>
    </row>
    <row r="57" spans="1:18" ht="10.5" customHeight="1" x14ac:dyDescent="0.2">
      <c r="A57" s="160">
        <f t="shared" si="13"/>
        <v>2013</v>
      </c>
      <c r="B57" s="1" t="str">
        <f t="shared" si="1"/>
        <v>CY2013</v>
      </c>
      <c r="C57" s="1" t="s">
        <v>117</v>
      </c>
      <c r="D57" s="1" t="str">
        <f t="shared" si="2"/>
        <v>CY2013H1</v>
      </c>
      <c r="F57" s="52" t="s">
        <v>168</v>
      </c>
      <c r="G57" s="51">
        <f t="shared" si="10"/>
        <v>236.4</v>
      </c>
      <c r="H57" s="51">
        <f>Video!E58</f>
        <v>0</v>
      </c>
      <c r="I57" s="61">
        <v>177.2</v>
      </c>
      <c r="J57" s="61">
        <v>497.2</v>
      </c>
      <c r="K57" s="145">
        <f t="shared" si="6"/>
        <v>910.8</v>
      </c>
      <c r="L57" s="140">
        <v>1.2999999999999999E-2</v>
      </c>
      <c r="M57" s="141">
        <v>0.153</v>
      </c>
      <c r="N57" s="111" t="str">
        <f t="shared" si="12"/>
        <v>13</v>
      </c>
      <c r="Q57" s="92"/>
      <c r="R57" s="61">
        <v>236.4</v>
      </c>
    </row>
    <row r="58" spans="1:18" ht="10.5" customHeight="1" x14ac:dyDescent="0.2">
      <c r="A58" s="160">
        <f t="shared" si="13"/>
        <v>2012</v>
      </c>
      <c r="B58" s="1" t="str">
        <f t="shared" si="1"/>
        <v>CY2012</v>
      </c>
      <c r="C58" s="1" t="s">
        <v>114</v>
      </c>
      <c r="D58" s="1" t="str">
        <f t="shared" si="2"/>
        <v>CY2012H2</v>
      </c>
      <c r="F58" s="52" t="s">
        <v>169</v>
      </c>
      <c r="G58" s="51">
        <f t="shared" si="10"/>
        <v>242.3</v>
      </c>
      <c r="H58" s="51">
        <f>Video!E59</f>
        <v>0</v>
      </c>
      <c r="I58" s="61">
        <v>172.3</v>
      </c>
      <c r="J58" s="61">
        <v>484.8</v>
      </c>
      <c r="K58" s="145">
        <f t="shared" si="6"/>
        <v>899.40000000000009</v>
      </c>
      <c r="L58" s="140">
        <v>0.106</v>
      </c>
      <c r="M58" s="141">
        <v>0.17699999999999999</v>
      </c>
      <c r="N58" s="111" t="str">
        <f t="shared" si="12"/>
        <v>12</v>
      </c>
      <c r="Q58" s="92"/>
      <c r="R58" s="61">
        <v>242.3</v>
      </c>
    </row>
    <row r="59" spans="1:18" ht="10.5" customHeight="1" x14ac:dyDescent="0.2">
      <c r="A59" s="160">
        <f t="shared" si="13"/>
        <v>2012</v>
      </c>
      <c r="B59" s="1" t="str">
        <f t="shared" si="1"/>
        <v>CY2012</v>
      </c>
      <c r="C59" s="1" t="s">
        <v>114</v>
      </c>
      <c r="D59" s="1" t="str">
        <f t="shared" si="2"/>
        <v>CY2012H2</v>
      </c>
      <c r="F59" s="52" t="s">
        <v>170</v>
      </c>
      <c r="G59" s="51">
        <f t="shared" si="10"/>
        <v>209.5</v>
      </c>
      <c r="H59" s="51">
        <f>Video!E60</f>
        <v>0</v>
      </c>
      <c r="I59" s="61">
        <v>173.8</v>
      </c>
      <c r="J59" s="61">
        <v>430</v>
      </c>
      <c r="K59" s="145">
        <f t="shared" si="6"/>
        <v>813.3</v>
      </c>
      <c r="L59" s="140">
        <v>-3.2000000000000001E-2</v>
      </c>
      <c r="M59" s="141">
        <v>9.6000000000000002E-2</v>
      </c>
      <c r="N59" s="111" t="str">
        <f t="shared" si="12"/>
        <v>12</v>
      </c>
      <c r="Q59" s="92"/>
      <c r="R59" s="61">
        <v>209.5</v>
      </c>
    </row>
    <row r="60" spans="1:18" ht="10.5" customHeight="1" x14ac:dyDescent="0.2">
      <c r="A60" s="160">
        <f t="shared" si="13"/>
        <v>2012</v>
      </c>
      <c r="B60" s="1" t="str">
        <f t="shared" si="1"/>
        <v>CY2012</v>
      </c>
      <c r="C60" s="1" t="s">
        <v>117</v>
      </c>
      <c r="D60" s="1" t="str">
        <f t="shared" si="2"/>
        <v>CY2012H1</v>
      </c>
      <c r="F60" s="52" t="s">
        <v>171</v>
      </c>
      <c r="G60" s="51">
        <f t="shared" si="10"/>
        <v>223</v>
      </c>
      <c r="H60" s="51">
        <f>Video!E61</f>
        <v>0</v>
      </c>
      <c r="I60" s="61">
        <v>163.1</v>
      </c>
      <c r="J60" s="61">
        <v>454</v>
      </c>
      <c r="K60" s="145">
        <f t="shared" si="6"/>
        <v>840.1</v>
      </c>
      <c r="L60" s="140">
        <v>6.3E-2</v>
      </c>
      <c r="M60" s="141">
        <v>0.218</v>
      </c>
      <c r="N60" s="111" t="str">
        <f t="shared" si="12"/>
        <v>12</v>
      </c>
      <c r="Q60" s="92"/>
      <c r="R60" s="61">
        <v>223</v>
      </c>
    </row>
    <row r="61" spans="1:18" ht="10.5" customHeight="1" x14ac:dyDescent="0.2">
      <c r="A61" s="160">
        <f t="shared" si="13"/>
        <v>2012</v>
      </c>
      <c r="B61" s="1" t="str">
        <f t="shared" si="1"/>
        <v>CY2012</v>
      </c>
      <c r="C61" s="1" t="s">
        <v>117</v>
      </c>
      <c r="D61" s="1" t="str">
        <f t="shared" si="2"/>
        <v>CY2012H1</v>
      </c>
      <c r="F61" s="52" t="s">
        <v>172</v>
      </c>
      <c r="G61" s="51">
        <f t="shared" si="10"/>
        <v>201.4</v>
      </c>
      <c r="H61" s="51">
        <v>0</v>
      </c>
      <c r="I61" s="61">
        <v>163.5</v>
      </c>
      <c r="J61" s="61">
        <v>425.2</v>
      </c>
      <c r="K61" s="145">
        <f t="shared" si="6"/>
        <v>790.09999999999991</v>
      </c>
      <c r="L61" s="140">
        <v>3.4000000000000002E-2</v>
      </c>
      <c r="M61" s="141">
        <v>0.252</v>
      </c>
      <c r="N61" s="111" t="str">
        <f t="shared" si="12"/>
        <v>12</v>
      </c>
      <c r="Q61" s="92"/>
      <c r="R61" s="61">
        <v>201.4</v>
      </c>
    </row>
    <row r="62" spans="1:18" ht="10.5" customHeight="1" x14ac:dyDescent="0.2">
      <c r="A62" s="160">
        <f t="shared" si="13"/>
        <v>2011</v>
      </c>
      <c r="B62" s="1" t="str">
        <f t="shared" si="1"/>
        <v>CY2011</v>
      </c>
      <c r="C62" s="1" t="s">
        <v>114</v>
      </c>
      <c r="D62" s="1" t="str">
        <f t="shared" si="2"/>
        <v>CY2011H2</v>
      </c>
      <c r="F62" s="52" t="s">
        <v>173</v>
      </c>
      <c r="G62" s="51">
        <f t="shared" si="10"/>
        <v>221.7</v>
      </c>
      <c r="H62" s="51">
        <v>0</v>
      </c>
      <c r="I62" s="61">
        <v>155.5</v>
      </c>
      <c r="J62" s="61">
        <v>386.8</v>
      </c>
      <c r="K62" s="145">
        <f t="shared" si="6"/>
        <v>764</v>
      </c>
      <c r="L62" s="140">
        <v>0.03</v>
      </c>
      <c r="M62" s="141">
        <v>0.155</v>
      </c>
      <c r="N62" s="111" t="str">
        <f t="shared" si="12"/>
        <v>11</v>
      </c>
      <c r="Q62" s="92"/>
      <c r="R62" s="61">
        <v>221.7</v>
      </c>
    </row>
    <row r="63" spans="1:18" ht="10.5" customHeight="1" x14ac:dyDescent="0.2">
      <c r="A63" s="160">
        <f t="shared" si="13"/>
        <v>2011</v>
      </c>
      <c r="B63" s="1" t="str">
        <f t="shared" si="1"/>
        <v>CY2011</v>
      </c>
      <c r="C63" s="1" t="s">
        <v>114</v>
      </c>
      <c r="D63" s="1" t="str">
        <f t="shared" si="2"/>
        <v>CY2011H2</v>
      </c>
      <c r="F63" s="52" t="s">
        <v>174</v>
      </c>
      <c r="G63" s="51">
        <f t="shared" si="10"/>
        <v>206.9</v>
      </c>
      <c r="H63" s="51">
        <v>0</v>
      </c>
      <c r="I63" s="61">
        <v>161</v>
      </c>
      <c r="J63" s="61">
        <v>374.1</v>
      </c>
      <c r="K63" s="145">
        <f t="shared" si="6"/>
        <v>742</v>
      </c>
      <c r="L63" s="140">
        <v>7.5999999999999998E-2</v>
      </c>
      <c r="M63" s="141">
        <v>0.22700000000000001</v>
      </c>
      <c r="N63" s="111" t="str">
        <f t="shared" si="12"/>
        <v>11</v>
      </c>
      <c r="Q63" s="92"/>
      <c r="R63" s="61">
        <v>206.9</v>
      </c>
    </row>
    <row r="64" spans="1:18" ht="10.5" customHeight="1" x14ac:dyDescent="0.2">
      <c r="A64" s="160">
        <f t="shared" si="13"/>
        <v>2011</v>
      </c>
      <c r="B64" s="1" t="str">
        <f t="shared" si="1"/>
        <v>CY2011</v>
      </c>
      <c r="C64" s="1" t="s">
        <v>117</v>
      </c>
      <c r="D64" s="1" t="str">
        <f t="shared" si="2"/>
        <v>CY2011H1</v>
      </c>
      <c r="F64" s="52" t="s">
        <v>175</v>
      </c>
      <c r="G64" s="51">
        <f t="shared" si="10"/>
        <v>200.1</v>
      </c>
      <c r="H64" s="51">
        <v>0</v>
      </c>
      <c r="I64" s="61">
        <v>153.5</v>
      </c>
      <c r="J64" s="61">
        <v>336.3</v>
      </c>
      <c r="K64" s="145">
        <f t="shared" si="6"/>
        <v>689.90000000000009</v>
      </c>
      <c r="L64" s="140">
        <v>9.2999999999999999E-2</v>
      </c>
      <c r="M64" s="141">
        <v>0.249</v>
      </c>
      <c r="N64" s="111" t="str">
        <f t="shared" si="12"/>
        <v>11</v>
      </c>
      <c r="Q64" s="92"/>
      <c r="R64" s="61">
        <v>200.1</v>
      </c>
    </row>
    <row r="65" spans="1:18" ht="10.5" customHeight="1" x14ac:dyDescent="0.2">
      <c r="A65" s="160">
        <f t="shared" si="13"/>
        <v>2011</v>
      </c>
      <c r="B65" s="1" t="str">
        <f t="shared" si="1"/>
        <v>CY2011</v>
      </c>
      <c r="C65" s="1" t="s">
        <v>117</v>
      </c>
      <c r="D65" s="1" t="str">
        <f t="shared" si="2"/>
        <v>CY2011H1</v>
      </c>
      <c r="F65" s="52" t="s">
        <v>176</v>
      </c>
      <c r="G65" s="51">
        <f t="shared" si="10"/>
        <v>165.2</v>
      </c>
      <c r="H65" s="51">
        <v>0</v>
      </c>
      <c r="I65" s="61">
        <v>145.30000000000001</v>
      </c>
      <c r="J65" s="61">
        <v>320.5</v>
      </c>
      <c r="K65" s="145">
        <f t="shared" si="6"/>
        <v>631</v>
      </c>
      <c r="L65" s="140">
        <v>-4.5999999999999999E-2</v>
      </c>
      <c r="M65" s="141">
        <v>0.23100000000000001</v>
      </c>
      <c r="N65" s="111" t="str">
        <f t="shared" si="12"/>
        <v>11</v>
      </c>
      <c r="Q65" s="92"/>
      <c r="R65" s="61">
        <v>165.2</v>
      </c>
    </row>
    <row r="66" spans="1:18" ht="10.5" customHeight="1" x14ac:dyDescent="0.2">
      <c r="A66" s="160">
        <f t="shared" si="13"/>
        <v>2010</v>
      </c>
      <c r="B66" s="1" t="str">
        <f t="shared" si="1"/>
        <v>CY2010</v>
      </c>
      <c r="C66" s="1" t="s">
        <v>114</v>
      </c>
      <c r="D66" s="1" t="str">
        <f t="shared" si="2"/>
        <v>CY2010H2</v>
      </c>
      <c r="F66" s="52" t="s">
        <v>177</v>
      </c>
      <c r="G66" s="51">
        <f t="shared" si="10"/>
        <v>201.8</v>
      </c>
      <c r="H66" s="51">
        <v>0</v>
      </c>
      <c r="I66" s="61">
        <v>140.30000000000001</v>
      </c>
      <c r="J66" s="61">
        <v>319.7</v>
      </c>
      <c r="K66" s="145">
        <f t="shared" si="6"/>
        <v>661.8</v>
      </c>
      <c r="L66" s="140">
        <v>9.5000000000000001E-2</v>
      </c>
      <c r="M66" s="141">
        <v>0.29099999999999998</v>
      </c>
      <c r="N66" s="111" t="str">
        <f t="shared" si="12"/>
        <v>10</v>
      </c>
      <c r="Q66" s="92"/>
      <c r="R66" s="61">
        <v>201.8</v>
      </c>
    </row>
    <row r="67" spans="1:18" ht="10.5" customHeight="1" x14ac:dyDescent="0.2">
      <c r="A67" s="160">
        <f t="shared" si="13"/>
        <v>2010</v>
      </c>
      <c r="B67" s="1" t="str">
        <f t="shared" si="1"/>
        <v>CY2010</v>
      </c>
      <c r="C67" s="1" t="s">
        <v>114</v>
      </c>
      <c r="D67" s="1" t="str">
        <f t="shared" si="2"/>
        <v>CY2010H2</v>
      </c>
      <c r="F67" s="52" t="s">
        <v>178</v>
      </c>
      <c r="G67" s="51">
        <f t="shared" si="10"/>
        <v>177.4</v>
      </c>
      <c r="H67" s="51">
        <v>0</v>
      </c>
      <c r="I67" s="61">
        <v>140.5</v>
      </c>
      <c r="J67" s="61">
        <v>286.60000000000002</v>
      </c>
      <c r="K67" s="145">
        <f t="shared" si="6"/>
        <v>604.5</v>
      </c>
      <c r="L67" s="140">
        <v>9.4E-2</v>
      </c>
      <c r="M67" s="141">
        <v>0.29599999999999999</v>
      </c>
      <c r="N67" s="111" t="str">
        <f t="shared" si="12"/>
        <v>10</v>
      </c>
      <c r="Q67" s="92"/>
      <c r="R67" s="61">
        <v>177.4</v>
      </c>
    </row>
    <row r="68" spans="1:18" ht="10.5" customHeight="1" x14ac:dyDescent="0.2">
      <c r="A68" s="160">
        <f t="shared" si="13"/>
        <v>2010</v>
      </c>
      <c r="B68" s="1" t="str">
        <f t="shared" si="1"/>
        <v>CY2010</v>
      </c>
      <c r="C68" s="1" t="s">
        <v>117</v>
      </c>
      <c r="D68" s="1" t="str">
        <f t="shared" si="2"/>
        <v>CY2010H1</v>
      </c>
      <c r="F68" s="52" t="s">
        <v>179</v>
      </c>
      <c r="G68" s="51">
        <f t="shared" si="10"/>
        <v>158.80000000000001</v>
      </c>
      <c r="H68" s="51">
        <v>0</v>
      </c>
      <c r="I68" s="61">
        <v>128.5</v>
      </c>
      <c r="J68" s="61">
        <v>265.3</v>
      </c>
      <c r="K68" s="145">
        <f t="shared" si="6"/>
        <v>552.6</v>
      </c>
      <c r="L68" s="140">
        <v>7.8E-2</v>
      </c>
      <c r="M68" s="141">
        <v>0.22</v>
      </c>
      <c r="N68" s="111" t="str">
        <f t="shared" si="12"/>
        <v>10</v>
      </c>
      <c r="Q68" s="92"/>
      <c r="R68" s="61">
        <v>158.80000000000001</v>
      </c>
    </row>
    <row r="69" spans="1:18" ht="10.5" customHeight="1" x14ac:dyDescent="0.2">
      <c r="A69" s="160">
        <f t="shared" si="13"/>
        <v>2010</v>
      </c>
      <c r="B69" s="1" t="str">
        <f t="shared" si="1"/>
        <v>CY2010</v>
      </c>
      <c r="C69" s="1" t="s">
        <v>117</v>
      </c>
      <c r="D69" s="1" t="str">
        <f t="shared" si="2"/>
        <v>CY2010H1</v>
      </c>
      <c r="F69" s="52" t="s">
        <v>180</v>
      </c>
      <c r="G69" s="51">
        <f t="shared" si="10"/>
        <v>126</v>
      </c>
      <c r="H69" s="51">
        <v>0</v>
      </c>
      <c r="I69" s="61">
        <v>121.8</v>
      </c>
      <c r="J69" s="61">
        <v>264.8</v>
      </c>
      <c r="K69" s="145">
        <f t="shared" si="6"/>
        <v>512.6</v>
      </c>
      <c r="L69" s="140">
        <v>0</v>
      </c>
      <c r="M69" s="141">
        <v>0.16600000000000001</v>
      </c>
      <c r="N69" s="111" t="str">
        <f t="shared" si="12"/>
        <v>10</v>
      </c>
      <c r="Q69" s="92"/>
      <c r="R69" s="61">
        <v>126</v>
      </c>
    </row>
    <row r="70" spans="1:18" ht="10.5" customHeight="1" x14ac:dyDescent="0.2">
      <c r="A70" s="160">
        <f t="shared" si="13"/>
        <v>2009</v>
      </c>
      <c r="B70" s="1" t="str">
        <f t="shared" si="1"/>
        <v>CY2009</v>
      </c>
      <c r="C70" s="1" t="s">
        <v>114</v>
      </c>
      <c r="D70" s="1" t="str">
        <f t="shared" si="2"/>
        <v>CY2009H2</v>
      </c>
      <c r="F70" s="52" t="s">
        <v>181</v>
      </c>
      <c r="G70" s="51">
        <f t="shared" si="10"/>
        <v>141.80000000000001</v>
      </c>
      <c r="H70" s="51">
        <v>0</v>
      </c>
      <c r="I70" s="61">
        <v>111.3</v>
      </c>
      <c r="J70" s="61">
        <v>259.5</v>
      </c>
      <c r="K70" s="145">
        <f t="shared" si="6"/>
        <v>512.6</v>
      </c>
      <c r="L70" s="140">
        <v>9.9000000000000005E-2</v>
      </c>
      <c r="M70" s="141">
        <v>0.109</v>
      </c>
      <c r="N70" s="111" t="str">
        <f t="shared" si="12"/>
        <v>09</v>
      </c>
      <c r="Q70" s="92"/>
      <c r="R70" s="61">
        <v>141.80000000000001</v>
      </c>
    </row>
    <row r="71" spans="1:18" ht="10.5" customHeight="1" x14ac:dyDescent="0.2">
      <c r="A71" s="160">
        <f t="shared" si="13"/>
        <v>2009</v>
      </c>
      <c r="B71" s="1" t="str">
        <f t="shared" ref="B71:B81" si="16">$A$1&amp;A71</f>
        <v>CY2009</v>
      </c>
      <c r="C71" s="1" t="s">
        <v>114</v>
      </c>
      <c r="D71" s="1" t="str">
        <f t="shared" ref="D71:D81" si="17">$A$1&amp;A71&amp;C71</f>
        <v>CY2009H2</v>
      </c>
      <c r="F71" s="52" t="s">
        <v>182</v>
      </c>
      <c r="G71" s="51">
        <f t="shared" si="10"/>
        <v>120.8</v>
      </c>
      <c r="H71" s="51">
        <v>0</v>
      </c>
      <c r="I71" s="61">
        <v>108.3</v>
      </c>
      <c r="J71" s="61">
        <v>237.3</v>
      </c>
      <c r="K71" s="145">
        <f t="shared" si="6"/>
        <v>466.4</v>
      </c>
      <c r="L71" s="140">
        <v>2.9000000000000001E-2</v>
      </c>
      <c r="M71" s="141">
        <v>3.3000000000000002E-2</v>
      </c>
      <c r="N71" s="111" t="str">
        <f t="shared" si="12"/>
        <v>09</v>
      </c>
      <c r="Q71" s="92"/>
      <c r="R71" s="61">
        <v>120.8</v>
      </c>
    </row>
    <row r="72" spans="1:18" ht="10.5" customHeight="1" x14ac:dyDescent="0.2">
      <c r="A72" s="160">
        <f t="shared" si="13"/>
        <v>2009</v>
      </c>
      <c r="B72" s="1" t="str">
        <f t="shared" si="16"/>
        <v>CY2009</v>
      </c>
      <c r="C72" s="1" t="s">
        <v>117</v>
      </c>
      <c r="D72" s="1" t="str">
        <f t="shared" si="17"/>
        <v>CY2009H1</v>
      </c>
      <c r="F72" s="52" t="s">
        <v>183</v>
      </c>
      <c r="G72" s="51">
        <f t="shared" si="10"/>
        <v>126</v>
      </c>
      <c r="H72" s="51">
        <v>0</v>
      </c>
      <c r="I72" s="61">
        <v>104.5</v>
      </c>
      <c r="J72" s="61">
        <v>222.5</v>
      </c>
      <c r="K72" s="145">
        <f t="shared" si="6"/>
        <v>453</v>
      </c>
      <c r="L72" s="140">
        <v>3.1E-2</v>
      </c>
      <c r="M72" s="141">
        <v>9.8000000000000004E-2</v>
      </c>
      <c r="N72" s="111" t="str">
        <f t="shared" si="12"/>
        <v>09</v>
      </c>
      <c r="Q72" s="92"/>
      <c r="R72" s="61">
        <v>126</v>
      </c>
    </row>
    <row r="73" spans="1:18" ht="10.5" customHeight="1" x14ac:dyDescent="0.2">
      <c r="A73" s="160">
        <f t="shared" si="13"/>
        <v>2009</v>
      </c>
      <c r="B73" s="1" t="str">
        <f t="shared" si="16"/>
        <v>CY2009</v>
      </c>
      <c r="C73" s="1" t="s">
        <v>117</v>
      </c>
      <c r="D73" s="1" t="str">
        <f t="shared" si="17"/>
        <v>CY2009H1</v>
      </c>
      <c r="F73" s="52" t="s">
        <v>184</v>
      </c>
      <c r="G73" s="51">
        <f t="shared" si="10"/>
        <v>109.5</v>
      </c>
      <c r="H73" s="51">
        <v>0</v>
      </c>
      <c r="I73" s="61">
        <v>105</v>
      </c>
      <c r="J73" s="61">
        <v>225</v>
      </c>
      <c r="K73" s="145">
        <f t="shared" si="6"/>
        <v>439.5</v>
      </c>
      <c r="L73" s="140">
        <v>-4.9000000000000002E-2</v>
      </c>
      <c r="M73" s="141">
        <v>0.14299999999999999</v>
      </c>
      <c r="N73" s="111" t="str">
        <f t="shared" si="12"/>
        <v>09</v>
      </c>
      <c r="Q73" s="92"/>
      <c r="R73" s="61">
        <v>109.5</v>
      </c>
    </row>
    <row r="74" spans="1:18" ht="10.5" customHeight="1" x14ac:dyDescent="0.2">
      <c r="A74" s="160">
        <f t="shared" si="13"/>
        <v>2008</v>
      </c>
      <c r="B74" s="1" t="str">
        <f t="shared" si="16"/>
        <v>CY2008</v>
      </c>
      <c r="C74" s="1" t="s">
        <v>114</v>
      </c>
      <c r="D74" s="1" t="str">
        <f t="shared" si="17"/>
        <v>CY2008H2</v>
      </c>
      <c r="F74" s="52" t="s">
        <v>185</v>
      </c>
      <c r="G74" s="51">
        <f t="shared" si="10"/>
        <v>130</v>
      </c>
      <c r="H74" s="51">
        <v>0</v>
      </c>
      <c r="I74" s="61">
        <v>108</v>
      </c>
      <c r="J74" s="61">
        <v>224</v>
      </c>
      <c r="K74" s="145">
        <f t="shared" si="6"/>
        <v>462</v>
      </c>
      <c r="L74" s="140">
        <v>2.4E-2</v>
      </c>
      <c r="M74" s="141">
        <v>0.22</v>
      </c>
      <c r="N74" s="111" t="str">
        <f t="shared" si="12"/>
        <v>08</v>
      </c>
      <c r="Q74" s="92"/>
      <c r="R74" s="61">
        <v>130</v>
      </c>
    </row>
    <row r="75" spans="1:18" ht="10.5" customHeight="1" x14ac:dyDescent="0.2">
      <c r="A75" s="160">
        <f t="shared" si="13"/>
        <v>2008</v>
      </c>
      <c r="B75" s="1" t="str">
        <f t="shared" si="16"/>
        <v>CY2008</v>
      </c>
      <c r="C75" s="1" t="s">
        <v>114</v>
      </c>
      <c r="D75" s="1" t="str">
        <f t="shared" si="17"/>
        <v>CY2008H2</v>
      </c>
      <c r="F75" s="52" t="s">
        <v>186</v>
      </c>
      <c r="G75" s="51">
        <f t="shared" si="10"/>
        <v>125.5</v>
      </c>
      <c r="H75" s="51">
        <v>0</v>
      </c>
      <c r="I75" s="61">
        <v>113.8</v>
      </c>
      <c r="J75" s="61">
        <v>212</v>
      </c>
      <c r="K75" s="145">
        <f t="shared" si="6"/>
        <v>451.3</v>
      </c>
      <c r="L75" s="140">
        <v>9.4E-2</v>
      </c>
      <c r="M75" s="141">
        <v>0.29799999999999999</v>
      </c>
      <c r="N75" s="111" t="str">
        <f t="shared" si="12"/>
        <v>08</v>
      </c>
      <c r="Q75" s="92"/>
      <c r="R75" s="61">
        <v>125.5</v>
      </c>
    </row>
    <row r="76" spans="1:18" ht="10.5" customHeight="1" x14ac:dyDescent="0.2">
      <c r="A76" s="160">
        <f t="shared" si="13"/>
        <v>2008</v>
      </c>
      <c r="B76" s="1" t="str">
        <f t="shared" si="16"/>
        <v>CY2008</v>
      </c>
      <c r="C76" s="1" t="s">
        <v>117</v>
      </c>
      <c r="D76" s="1" t="str">
        <f t="shared" si="17"/>
        <v>CY2008H1</v>
      </c>
      <c r="F76" s="52" t="s">
        <v>187</v>
      </c>
      <c r="G76" s="51">
        <f t="shared" si="10"/>
        <v>114.5</v>
      </c>
      <c r="H76" s="51">
        <v>0</v>
      </c>
      <c r="I76" s="61">
        <v>111</v>
      </c>
      <c r="J76" s="61">
        <v>187</v>
      </c>
      <c r="K76" s="145">
        <f t="shared" si="6"/>
        <v>412.5</v>
      </c>
      <c r="L76" s="140">
        <v>7.2999999999999995E-2</v>
      </c>
      <c r="M76" s="141">
        <v>0.26700000000000002</v>
      </c>
      <c r="N76" s="111" t="str">
        <f t="shared" si="12"/>
        <v>08</v>
      </c>
      <c r="Q76" s="92"/>
      <c r="R76" s="61">
        <v>114.5</v>
      </c>
    </row>
    <row r="77" spans="1:18" ht="10.5" customHeight="1" x14ac:dyDescent="0.2">
      <c r="A77" s="160">
        <f t="shared" si="13"/>
        <v>2008</v>
      </c>
      <c r="B77" s="1" t="str">
        <f t="shared" si="16"/>
        <v>CY2008</v>
      </c>
      <c r="C77" s="1" t="s">
        <v>117</v>
      </c>
      <c r="D77" s="1" t="str">
        <f t="shared" si="17"/>
        <v>CY2008H1</v>
      </c>
      <c r="F77" s="52" t="s">
        <v>188</v>
      </c>
      <c r="G77" s="51">
        <f t="shared" ref="G77:G81" si="18">R77-H77</f>
        <v>94.5</v>
      </c>
      <c r="H77" s="51">
        <v>0</v>
      </c>
      <c r="I77" s="61">
        <v>106.5</v>
      </c>
      <c r="J77" s="61">
        <v>183.5</v>
      </c>
      <c r="K77" s="145">
        <f t="shared" ref="K77:K81" si="19">SUM(G77:J77)</f>
        <v>384.5</v>
      </c>
      <c r="L77" s="140">
        <v>1.4999999999999999E-2</v>
      </c>
      <c r="M77" s="141">
        <v>0.21299999999999999</v>
      </c>
      <c r="N77" s="111" t="str">
        <f t="shared" si="12"/>
        <v>08</v>
      </c>
      <c r="Q77" s="92"/>
      <c r="R77" s="61">
        <v>94.5</v>
      </c>
    </row>
    <row r="78" spans="1:18" ht="10.5" customHeight="1" x14ac:dyDescent="0.2">
      <c r="A78" s="160">
        <f t="shared" si="13"/>
        <v>2007</v>
      </c>
      <c r="B78" s="1" t="str">
        <f t="shared" si="16"/>
        <v>CY2007</v>
      </c>
      <c r="C78" s="1" t="s">
        <v>114</v>
      </c>
      <c r="D78" s="1" t="str">
        <f t="shared" si="17"/>
        <v>CY2007H2</v>
      </c>
      <c r="F78" s="52" t="s">
        <v>189</v>
      </c>
      <c r="G78" s="51">
        <f t="shared" si="18"/>
        <v>104.5</v>
      </c>
      <c r="H78" s="51">
        <v>0</v>
      </c>
      <c r="I78" s="61">
        <v>98.3</v>
      </c>
      <c r="J78" s="61">
        <v>176</v>
      </c>
      <c r="K78" s="145">
        <f t="shared" si="19"/>
        <v>378.8</v>
      </c>
      <c r="L78" s="140">
        <v>8.8999999999999996E-2</v>
      </c>
      <c r="M78" s="141">
        <v>0.19500000000000001</v>
      </c>
      <c r="N78" s="111" t="str">
        <f t="shared" si="12"/>
        <v>07</v>
      </c>
      <c r="Q78" s="92"/>
      <c r="R78" s="61">
        <v>104.5</v>
      </c>
    </row>
    <row r="79" spans="1:18" ht="10.5" customHeight="1" x14ac:dyDescent="0.2">
      <c r="A79" s="160">
        <f t="shared" si="13"/>
        <v>2007</v>
      </c>
      <c r="B79" s="1" t="str">
        <f t="shared" si="16"/>
        <v>CY2007</v>
      </c>
      <c r="C79" s="1" t="s">
        <v>114</v>
      </c>
      <c r="D79" s="1" t="str">
        <f t="shared" si="17"/>
        <v>CY2007H2</v>
      </c>
      <c r="F79" s="52" t="s">
        <v>190</v>
      </c>
      <c r="G79" s="51">
        <f t="shared" si="18"/>
        <v>97</v>
      </c>
      <c r="H79" s="51">
        <v>0</v>
      </c>
      <c r="I79" s="61">
        <v>91.3</v>
      </c>
      <c r="J79" s="61">
        <v>159.5</v>
      </c>
      <c r="K79" s="145">
        <f t="shared" si="19"/>
        <v>347.8</v>
      </c>
      <c r="L79" s="140">
        <v>6.8000000000000005E-2</v>
      </c>
      <c r="M79" s="141">
        <v>0.32200000000000001</v>
      </c>
      <c r="N79" s="111" t="str">
        <f t="shared" si="12"/>
        <v>07</v>
      </c>
      <c r="Q79" s="92"/>
      <c r="R79" s="61">
        <v>97</v>
      </c>
    </row>
    <row r="80" spans="1:18" ht="10.5" customHeight="1" x14ac:dyDescent="0.2">
      <c r="A80" s="160">
        <f t="shared" si="13"/>
        <v>2007</v>
      </c>
      <c r="B80" s="1" t="str">
        <f t="shared" si="16"/>
        <v>CY2007</v>
      </c>
      <c r="C80" s="1" t="s">
        <v>117</v>
      </c>
      <c r="D80" s="1" t="str">
        <f t="shared" si="17"/>
        <v>CY2007H1</v>
      </c>
      <c r="F80" s="52" t="s">
        <v>191</v>
      </c>
      <c r="G80" s="51">
        <f t="shared" si="18"/>
        <v>90.5</v>
      </c>
      <c r="H80" s="51">
        <v>0</v>
      </c>
      <c r="I80" s="61">
        <v>87.8</v>
      </c>
      <c r="J80" s="61">
        <v>147.30000000000001</v>
      </c>
      <c r="K80" s="145">
        <f t="shared" si="19"/>
        <v>325.60000000000002</v>
      </c>
      <c r="L80" s="140">
        <v>2.7E-2</v>
      </c>
      <c r="M80" s="141">
        <v>0.44</v>
      </c>
      <c r="N80" s="111" t="str">
        <f t="shared" ref="N80:N81" si="20">TRIM(_xlfn.TEXTAFTER(F80," ",2))</f>
        <v>07</v>
      </c>
      <c r="Q80" s="92"/>
      <c r="R80" s="61">
        <v>90.5</v>
      </c>
    </row>
    <row r="81" spans="1:18" ht="10.5" customHeight="1" x14ac:dyDescent="0.2">
      <c r="A81" s="160">
        <f t="shared" si="13"/>
        <v>2007</v>
      </c>
      <c r="B81" s="1" t="str">
        <f t="shared" si="16"/>
        <v>CY2007</v>
      </c>
      <c r="C81" s="1" t="s">
        <v>117</v>
      </c>
      <c r="D81" s="1" t="str">
        <f t="shared" si="17"/>
        <v>CY2007H1</v>
      </c>
      <c r="F81" s="62" t="s">
        <v>192</v>
      </c>
      <c r="G81" s="51">
        <f t="shared" si="18"/>
        <v>91.5</v>
      </c>
      <c r="H81" s="51">
        <v>0</v>
      </c>
      <c r="I81" s="63">
        <v>89</v>
      </c>
      <c r="J81" s="63">
        <v>136.5</v>
      </c>
      <c r="K81" s="145">
        <f t="shared" si="19"/>
        <v>317</v>
      </c>
      <c r="L81" s="142">
        <v>0.20499999999999999</v>
      </c>
      <c r="M81" s="143">
        <v>0.66800000000000004</v>
      </c>
      <c r="N81" s="111" t="str">
        <f t="shared" si="20"/>
        <v>06</v>
      </c>
      <c r="Q81" s="92"/>
      <c r="R81" s="63">
        <v>91.5</v>
      </c>
    </row>
    <row r="84" spans="1:18" customFormat="1" ht="15" x14ac:dyDescent="0.2">
      <c r="F84" s="9" t="s">
        <v>252</v>
      </c>
    </row>
    <row r="85" spans="1:18" customFormat="1" ht="12.75" thickBot="1" x14ac:dyDescent="0.25"/>
    <row r="86" spans="1:18" customFormat="1" ht="33.75" x14ac:dyDescent="0.2">
      <c r="F86" s="180" t="s">
        <v>104</v>
      </c>
      <c r="G86" s="31" t="s">
        <v>105</v>
      </c>
      <c r="H86" s="122" t="s">
        <v>32</v>
      </c>
      <c r="I86" s="32" t="s">
        <v>20</v>
      </c>
      <c r="J86" s="54" t="s">
        <v>106</v>
      </c>
      <c r="K86" s="33" t="s">
        <v>107</v>
      </c>
      <c r="L86" s="162" t="s">
        <v>108</v>
      </c>
    </row>
    <row r="87" spans="1:18" customFormat="1" ht="10.9" customHeight="1" x14ac:dyDescent="0.2">
      <c r="F87" s="181"/>
      <c r="G87" s="56" t="s">
        <v>111</v>
      </c>
      <c r="H87" s="123" t="s">
        <v>111</v>
      </c>
      <c r="I87" s="57" t="s">
        <v>111</v>
      </c>
      <c r="J87" s="55" t="s">
        <v>111</v>
      </c>
      <c r="K87" s="58" t="s">
        <v>111</v>
      </c>
      <c r="L87" s="71" t="s">
        <v>193</v>
      </c>
    </row>
    <row r="88" spans="1:18" ht="10.9" customHeight="1" x14ac:dyDescent="0.2">
      <c r="F88" s="73" t="s">
        <v>194</v>
      </c>
      <c r="G88" s="51">
        <f>SUMIF($B$6:$B$81,$F88,G$6:G$81)</f>
        <v>2079.9</v>
      </c>
      <c r="H88" s="51">
        <f>SUMIF($B$6:$B$81,$F88,H$6:H$81)</f>
        <v>5390</v>
      </c>
      <c r="I88" s="51">
        <f>SUMIF($B$6:$B$81,$F88,I$6:I$81)</f>
        <v>2866.7</v>
      </c>
      <c r="J88" s="51">
        <f>SUMIF($B$6:$B$81,$F88,J$6:J$81)</f>
        <v>8040.3380000000006</v>
      </c>
      <c r="K88" s="145">
        <f t="shared" ref="K88" si="21">SUM(G88:J88)</f>
        <v>18376.937999999998</v>
      </c>
      <c r="L88" s="79">
        <f>(K88-K89)/K89</f>
        <v>0.11517989671640684</v>
      </c>
      <c r="M88"/>
      <c r="N88" s="105"/>
      <c r="R88"/>
    </row>
    <row r="89" spans="1:18" customFormat="1" ht="10.9" customHeight="1" x14ac:dyDescent="0.2">
      <c r="F89" s="73" t="s">
        <v>195</v>
      </c>
      <c r="G89" s="51">
        <f t="shared" ref="G89:G95" si="22">SUMIF($B$6:$B$81,$F89,G$6:G$81)</f>
        <v>2040.8</v>
      </c>
      <c r="H89" s="51">
        <f t="shared" ref="H89:J95" si="23">SUMIF($B$6:$B$81,$F89,H$6:H$81)</f>
        <v>4499.2</v>
      </c>
      <c r="I89" s="51">
        <f t="shared" si="23"/>
        <v>2729.7000000000003</v>
      </c>
      <c r="J89" s="51">
        <f t="shared" si="23"/>
        <v>7209.2</v>
      </c>
      <c r="K89" s="145">
        <f t="shared" ref="K89:K91" si="24">SUM(G89:J89)</f>
        <v>16478.900000000001</v>
      </c>
      <c r="L89" s="79">
        <f>(K89-K90)/K90</f>
        <v>0.1190495592769155</v>
      </c>
    </row>
    <row r="90" spans="1:18" customFormat="1" ht="10.9" customHeight="1" x14ac:dyDescent="0.2">
      <c r="F90" s="73" t="s">
        <v>0</v>
      </c>
      <c r="G90" s="51">
        <f t="shared" si="22"/>
        <v>1983.4</v>
      </c>
      <c r="H90" s="51">
        <f t="shared" si="23"/>
        <v>3763</v>
      </c>
      <c r="I90" s="51">
        <f t="shared" si="23"/>
        <v>2429.4000000000005</v>
      </c>
      <c r="J90" s="51">
        <f t="shared" si="23"/>
        <v>6550</v>
      </c>
      <c r="K90" s="145">
        <f t="shared" si="24"/>
        <v>14725.8</v>
      </c>
      <c r="L90" s="79">
        <f>(K90-K91)/K91</f>
        <v>3.7232693770602683E-2</v>
      </c>
    </row>
    <row r="91" spans="1:18" customFormat="1" ht="10.9" customHeight="1" x14ac:dyDescent="0.2">
      <c r="F91" s="73" t="s">
        <v>1</v>
      </c>
      <c r="G91" s="51">
        <f t="shared" si="22"/>
        <v>2224.6999999999998</v>
      </c>
      <c r="H91" s="51">
        <f t="shared" si="23"/>
        <v>3305.7</v>
      </c>
      <c r="I91" s="51">
        <f t="shared" si="23"/>
        <v>2493.4</v>
      </c>
      <c r="J91" s="51">
        <f t="shared" si="23"/>
        <v>6173.4</v>
      </c>
      <c r="K91" s="145">
        <f t="shared" si="24"/>
        <v>14197.199999999999</v>
      </c>
      <c r="L91" s="79">
        <f>(K91-K92)/K92</f>
        <v>9.1172408642697392E-2</v>
      </c>
    </row>
    <row r="92" spans="1:18" customFormat="1" ht="10.9" customHeight="1" x14ac:dyDescent="0.2">
      <c r="F92" s="73" t="s">
        <v>2</v>
      </c>
      <c r="G92" s="51">
        <f t="shared" si="22"/>
        <v>2190</v>
      </c>
      <c r="H92" s="51">
        <f t="shared" si="23"/>
        <v>2945.7999999999997</v>
      </c>
      <c r="I92" s="51">
        <f t="shared" si="23"/>
        <v>2186.759485</v>
      </c>
      <c r="J92" s="51">
        <f t="shared" si="23"/>
        <v>5688.4</v>
      </c>
      <c r="K92" s="145">
        <f t="shared" ref="K92:K93" si="25">SUM(G92:J92)</f>
        <v>13010.959484999999</v>
      </c>
      <c r="L92" s="79">
        <f>(K92-K93)/K93</f>
        <v>0.3602249260347295</v>
      </c>
    </row>
    <row r="93" spans="1:18" customFormat="1" ht="10.9" customHeight="1" x14ac:dyDescent="0.2">
      <c r="F93" s="73" t="s">
        <v>3</v>
      </c>
      <c r="G93" s="51">
        <f t="shared" si="22"/>
        <v>1751</v>
      </c>
      <c r="H93" s="51">
        <f t="shared" si="23"/>
        <v>1950.1</v>
      </c>
      <c r="I93" s="51">
        <f t="shared" si="23"/>
        <v>1545.5</v>
      </c>
      <c r="J93" s="51">
        <f t="shared" si="23"/>
        <v>4318.7000000000007</v>
      </c>
      <c r="K93" s="145">
        <f t="shared" si="25"/>
        <v>9565.3000000000011</v>
      </c>
      <c r="L93" s="79">
        <f t="shared" ref="L93:L94" si="26">(K93-K94)/K94</f>
        <v>2.482429073455052E-2</v>
      </c>
    </row>
    <row r="94" spans="1:18" customFormat="1" ht="10.9" customHeight="1" x14ac:dyDescent="0.2">
      <c r="F94" s="73" t="s">
        <v>4</v>
      </c>
      <c r="G94" s="51">
        <f t="shared" si="22"/>
        <v>1818.2</v>
      </c>
      <c r="H94" s="51">
        <f t="shared" si="23"/>
        <v>1648.3999999999999</v>
      </c>
      <c r="I94" s="51">
        <f t="shared" si="23"/>
        <v>1667.2</v>
      </c>
      <c r="J94" s="51">
        <f t="shared" si="23"/>
        <v>4199.8</v>
      </c>
      <c r="K94" s="145">
        <f t="shared" ref="K94:K95" si="27">SUM(G94:J94)</f>
        <v>9333.6</v>
      </c>
      <c r="L94" s="79">
        <f t="shared" si="26"/>
        <v>5.61117054211819E-2</v>
      </c>
    </row>
    <row r="95" spans="1:18" customFormat="1" ht="10.9" customHeight="1" x14ac:dyDescent="0.2">
      <c r="F95" s="73" t="s">
        <v>5</v>
      </c>
      <c r="G95" s="51">
        <f t="shared" si="22"/>
        <v>1924.7556679999998</v>
      </c>
      <c r="H95" s="51">
        <f>SUMIF($B$6:$B$81,$F95,H$6:H$81)</f>
        <v>1374.7</v>
      </c>
      <c r="I95" s="51">
        <f t="shared" si="23"/>
        <v>1640.033089</v>
      </c>
      <c r="J95" s="51">
        <f t="shared" si="23"/>
        <v>3898.2127399999999</v>
      </c>
      <c r="K95" s="145">
        <f t="shared" si="27"/>
        <v>8837.7014969999982</v>
      </c>
      <c r="L95" s="79"/>
    </row>
    <row r="96" spans="1:18" customFormat="1" x14ac:dyDescent="0.2"/>
  </sheetData>
  <mergeCells count="4">
    <mergeCell ref="F4:F5"/>
    <mergeCell ref="L4:M4"/>
    <mergeCell ref="N4:N5"/>
    <mergeCell ref="F86:F87"/>
  </mergeCells>
  <phoneticPr fontId="33" type="noConversion"/>
  <conditionalFormatting sqref="L88:L95">
    <cfRule type="cellIs" dxfId="4" priority="3" operator="lessThan">
      <formula>0</formula>
    </cfRule>
    <cfRule type="cellIs" dxfId="3" priority="4" operator="greaterThan">
      <formula>0</formula>
    </cfRule>
  </conditionalFormatting>
  <conditionalFormatting sqref="L6:M81">
    <cfRule type="cellIs" dxfId="2" priority="7" operator="lessThan">
      <formula>0</formula>
    </cfRule>
    <cfRule type="cellIs" dxfId="1" priority="8" operator="greaterThan">
      <formula>0</formula>
    </cfRule>
  </conditionalFormatting>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B1:H93"/>
  <sheetViews>
    <sheetView showGridLines="0" zoomScaleNormal="100" workbookViewId="0">
      <pane ySplit="5" topLeftCell="A6" activePane="bottomLeft" state="frozen"/>
      <selection activeCell="G18" sqref="G18"/>
      <selection pane="bottomLeft"/>
    </sheetView>
  </sheetViews>
  <sheetFormatPr defaultColWidth="9.140625" defaultRowHeight="12" x14ac:dyDescent="0.2"/>
  <cols>
    <col min="1" max="1" width="6.42578125" style="1" customWidth="1"/>
    <col min="2" max="2" width="19.140625" style="1" customWidth="1"/>
    <col min="3" max="6" width="11" style="1" customWidth="1"/>
    <col min="7" max="7" width="9.140625" style="110"/>
    <col min="8" max="16384" width="9.140625" style="1"/>
  </cols>
  <sheetData>
    <row r="1" spans="2:8" ht="60.6" customHeight="1" x14ac:dyDescent="0.2"/>
    <row r="2" spans="2:8" ht="15" x14ac:dyDescent="0.2">
      <c r="B2" s="9" t="s">
        <v>196</v>
      </c>
    </row>
    <row r="3" spans="2:8" ht="13.5" customHeight="1" thickBot="1" x14ac:dyDescent="0.25">
      <c r="B3" s="9"/>
    </row>
    <row r="4" spans="2:8" ht="33.75" x14ac:dyDescent="0.2">
      <c r="B4" s="180" t="s">
        <v>104</v>
      </c>
      <c r="C4" s="31" t="s">
        <v>105</v>
      </c>
      <c r="D4" s="122" t="s">
        <v>32</v>
      </c>
      <c r="E4" s="32" t="s">
        <v>20</v>
      </c>
      <c r="F4" s="112" t="s">
        <v>106</v>
      </c>
      <c r="G4" s="184" t="s">
        <v>109</v>
      </c>
    </row>
    <row r="5" spans="2:8" x14ac:dyDescent="0.2">
      <c r="B5" s="181"/>
      <c r="C5" s="56" t="s">
        <v>197</v>
      </c>
      <c r="D5" s="123" t="s">
        <v>197</v>
      </c>
      <c r="E5" s="57" t="s">
        <v>197</v>
      </c>
      <c r="F5" s="113" t="s">
        <v>197</v>
      </c>
      <c r="G5" s="184"/>
    </row>
    <row r="6" spans="2:8" x14ac:dyDescent="0.2">
      <c r="B6" s="73" t="s">
        <v>115</v>
      </c>
      <c r="C6" s="86">
        <f>'Total Market by Category Rev'!G6/'Total Market by Category Rev'!$K6</f>
        <v>0.12055424432326851</v>
      </c>
      <c r="D6" s="86">
        <f>'Total Market by Category Rev'!H6/'Total Market by Category Rev'!$K6</f>
        <v>0.30717424920647846</v>
      </c>
      <c r="E6" s="86">
        <f>'Total Market by Category Rev'!I6/'Total Market by Category Rev'!$K6</f>
        <v>0.1491413689265077</v>
      </c>
      <c r="F6" s="114">
        <f>'Total Market by Category Rev'!J6/'Total Market by Category Rev'!$K6</f>
        <v>0.42313013754374545</v>
      </c>
      <c r="G6" s="105"/>
    </row>
    <row r="7" spans="2:8" x14ac:dyDescent="0.2">
      <c r="B7" s="73" t="s">
        <v>116</v>
      </c>
      <c r="C7" s="86">
        <f>'Total Market by Category Rev'!G7/'Total Market by Category Rev'!$K7</f>
        <v>0.10759233185313549</v>
      </c>
      <c r="D7" s="86">
        <f>'Total Market by Category Rev'!H7/'Total Market by Category Rev'!$K7</f>
        <v>0.29175782519224525</v>
      </c>
      <c r="E7" s="86">
        <f>'Total Market by Category Rev'!I7/'Total Market by Category Rev'!$K7</f>
        <v>0.16629481208707897</v>
      </c>
      <c r="F7" s="114">
        <f>'Total Market by Category Rev'!J7/'Total Market by Category Rev'!$K7</f>
        <v>0.43435503086754035</v>
      </c>
      <c r="G7" s="105"/>
    </row>
    <row r="8" spans="2:8" x14ac:dyDescent="0.2">
      <c r="B8" s="73" t="s">
        <v>118</v>
      </c>
      <c r="C8" s="86">
        <f>'Total Market by Category Rev'!G8/'Total Market by Category Rev'!$K8</f>
        <v>0.11330826417704008</v>
      </c>
      <c r="D8" s="86">
        <f>'Total Market by Category Rev'!H8/'Total Market by Category Rev'!$K8</f>
        <v>0.29570798755186717</v>
      </c>
      <c r="E8" s="86">
        <f>'Total Market by Category Rev'!I8/'Total Market by Category Rev'!$K8</f>
        <v>0.14591977869986167</v>
      </c>
      <c r="F8" s="114">
        <f>'Total Market by Category Rev'!J8/'Total Market by Category Rev'!$K8</f>
        <v>0.44506396957123096</v>
      </c>
      <c r="G8" s="105"/>
      <c r="H8" s="4"/>
    </row>
    <row r="9" spans="2:8" x14ac:dyDescent="0.2">
      <c r="B9" s="73" t="s">
        <v>119</v>
      </c>
      <c r="C9" s="86">
        <f>'Total Market by Category Rev'!G9/'Total Market by Category Rev'!$K9</f>
        <v>0.110562250766753</v>
      </c>
      <c r="D9" s="86">
        <f>'Total Market by Category Rev'!H9/'Total Market by Category Rev'!$K9</f>
        <v>0.27619227780519706</v>
      </c>
      <c r="E9" s="86">
        <f>'Total Market by Category Rev'!I9/'Total Market by Category Rev'!$K9</f>
        <v>0.16375729594698321</v>
      </c>
      <c r="F9" s="114">
        <f>'Total Market by Category Rev'!J9/'Total Market by Category Rev'!$K9</f>
        <v>0.44948817548106668</v>
      </c>
      <c r="G9" s="105"/>
      <c r="H9" s="4"/>
    </row>
    <row r="10" spans="2:8" x14ac:dyDescent="0.2">
      <c r="B10" s="73" t="s">
        <v>120</v>
      </c>
      <c r="C10" s="86">
        <f>'Total Market by Category Rev'!G10/'Total Market by Category Rev'!$K10</f>
        <v>0.12738067520372526</v>
      </c>
      <c r="D10" s="86">
        <f>'Total Market by Category Rev'!H10/'Total Market by Category Rev'!$K10</f>
        <v>0.30470314318975555</v>
      </c>
      <c r="E10" s="86">
        <f>'Total Market by Category Rev'!I10/'Total Market by Category Rev'!$K10</f>
        <v>0.1408149010477299</v>
      </c>
      <c r="F10" s="114">
        <f>'Total Market by Category Rev'!J10/'Total Market by Category Rev'!$K10</f>
        <v>0.42710128055878932</v>
      </c>
      <c r="G10" s="105"/>
      <c r="H10" s="4"/>
    </row>
    <row r="11" spans="2:8" x14ac:dyDescent="0.2">
      <c r="B11" s="73" t="s">
        <v>121</v>
      </c>
      <c r="C11" s="86">
        <f>'Total Market by Category Rev'!G11/'Total Market by Category Rev'!$K11</f>
        <v>0.1197624703087886</v>
      </c>
      <c r="D11" s="86">
        <f>'Total Market by Category Rev'!H11/'Total Market by Category Rev'!$K11</f>
        <v>0.27410926365795724</v>
      </c>
      <c r="E11" s="86">
        <f>'Total Market by Category Rev'!I11/'Total Market by Category Rev'!$K11</f>
        <v>0.18071258907363419</v>
      </c>
      <c r="F11" s="114">
        <f>'Total Market by Category Rev'!J11/'Total Market by Category Rev'!$K11</f>
        <v>0.42541567695961996</v>
      </c>
      <c r="G11" s="105"/>
      <c r="H11" s="4"/>
    </row>
    <row r="12" spans="2:8" x14ac:dyDescent="0.2">
      <c r="B12" s="73" t="s">
        <v>122</v>
      </c>
      <c r="C12" s="86">
        <f>'Total Market by Category Rev'!G12/'Total Market by Category Rev'!$K12</f>
        <v>0.12355883754168653</v>
      </c>
      <c r="D12" s="86">
        <f>'Total Market by Category Rev'!H12/'Total Market by Category Rev'!$K12</f>
        <v>0.26002858504049547</v>
      </c>
      <c r="E12" s="86">
        <f>'Total Market by Category Rev'!I12/'Total Market by Category Rev'!$K12</f>
        <v>0.17346355407336828</v>
      </c>
      <c r="F12" s="114">
        <f>'Total Market by Category Rev'!J12/'Total Market by Category Rev'!$K12</f>
        <v>0.44294902334444974</v>
      </c>
      <c r="G12" s="105"/>
      <c r="H12" s="4"/>
    </row>
    <row r="13" spans="2:8" x14ac:dyDescent="0.2">
      <c r="B13" s="73" t="s">
        <v>123</v>
      </c>
      <c r="C13" s="86">
        <f>'Total Market by Category Rev'!G13/'Total Market by Category Rev'!$K13</f>
        <v>0.1246855054424111</v>
      </c>
      <c r="D13" s="86">
        <f>'Total Market by Category Rev'!H13/'Total Market by Category Rev'!$K13</f>
        <v>0.25024497470801665</v>
      </c>
      <c r="E13" s="86">
        <f>'Total Market by Category Rev'!I13/'Total Market by Category Rev'!$K13</f>
        <v>0.16841018035435262</v>
      </c>
      <c r="F13" s="114">
        <f>'Total Market by Category Rev'!J13/'Total Market by Category Rev'!$K13</f>
        <v>0.4566593394952197</v>
      </c>
      <c r="G13" s="105"/>
      <c r="H13" s="4"/>
    </row>
    <row r="14" spans="2:8" x14ac:dyDescent="0.2">
      <c r="B14" s="73" t="s">
        <v>124</v>
      </c>
      <c r="C14" s="86">
        <f>'Total Market by Category Rev'!G14/'Total Market by Category Rev'!K14</f>
        <v>0.14138186651670456</v>
      </c>
      <c r="D14" s="86">
        <f>'Total Market by Category Rev'!H14/'Total Market by Category Rev'!K14</f>
        <v>0.28066767209427163</v>
      </c>
      <c r="E14" s="86">
        <f>'Total Market by Category Rev'!I14/'Total Market by Category Rev'!K14</f>
        <v>0.14687763605224816</v>
      </c>
      <c r="F14" s="114">
        <f>'Total Market by Category Rev'!J14/'Total Market by Category Rev'!K14</f>
        <v>0.43107282533677566</v>
      </c>
      <c r="G14" s="105" t="str">
        <f>TRIM(_xlfn.TEXTAFTER(B14," ",2))</f>
        <v>23</v>
      </c>
      <c r="H14" s="4"/>
    </row>
    <row r="15" spans="2:8" x14ac:dyDescent="0.2">
      <c r="B15" s="73" t="s">
        <v>126</v>
      </c>
      <c r="C15" s="86">
        <f>'Total Market by Category Rev'!G15/'Total Market by Category Rev'!K15</f>
        <v>0.13057922091839469</v>
      </c>
      <c r="D15" s="86">
        <f>'Total Market by Category Rev'!H15/'Total Market by Category Rev'!K15</f>
        <v>0.25866688099448104</v>
      </c>
      <c r="E15" s="86">
        <f>'Total Market by Category Rev'!I15/'Total Market by Category Rev'!K15</f>
        <v>0.17392702137919949</v>
      </c>
      <c r="F15" s="114">
        <f>'Total Market by Category Rev'!J15/'Total Market by Category Rev'!K15</f>
        <v>0.43682687670792475</v>
      </c>
      <c r="G15" s="111" t="str">
        <f>TRIM(_xlfn.TEXTAFTER(B15," ",2))</f>
        <v>23</v>
      </c>
      <c r="H15" s="4"/>
    </row>
    <row r="16" spans="2:8" x14ac:dyDescent="0.2">
      <c r="B16" s="73" t="s">
        <v>127</v>
      </c>
      <c r="C16" s="86">
        <f>'Total Market by Category Rev'!G16/'Total Market by Category Rev'!K16</f>
        <v>0.13552271483305967</v>
      </c>
      <c r="D16" s="86">
        <f>'Total Market by Category Rev'!H16/'Total Market by Category Rev'!K16</f>
        <v>0.25145046524356868</v>
      </c>
      <c r="E16" s="86">
        <f>'Total Market by Category Rev'!I16/'Total Market by Category Rev'!K16</f>
        <v>0.15952380952380951</v>
      </c>
      <c r="F16" s="114">
        <f>'Total Market by Category Rev'!J16/'Total Market by Category Rev'!K16</f>
        <v>0.45350301039956209</v>
      </c>
      <c r="G16" s="111" t="str">
        <f>TRIM(_xlfn.TEXTAFTER(B16," ",2))</f>
        <v>23</v>
      </c>
      <c r="H16" s="4"/>
    </row>
    <row r="17" spans="2:8" x14ac:dyDescent="0.2">
      <c r="B17" s="73" t="s">
        <v>128</v>
      </c>
      <c r="C17" s="86">
        <f>'Total Market by Category Rev'!G17/'Total Market by Category Rev'!K17</f>
        <v>0.13063523095328411</v>
      </c>
      <c r="D17" s="86">
        <f>'Total Market by Category Rev'!H17/'Total Market by Category Rev'!K17</f>
        <v>0.22780193166233842</v>
      </c>
      <c r="E17" s="86">
        <f>'Total Market by Category Rev'!I17/'Total Market by Category Rev'!K17</f>
        <v>0.18169881240699132</v>
      </c>
      <c r="F17" s="114">
        <f>'Total Market by Category Rev'!J17/'Total Market by Category Rev'!K17</f>
        <v>0.4598640249773861</v>
      </c>
      <c r="G17" s="111" t="str">
        <f t="shared" ref="G17:G80" si="0">TRIM(_xlfn.TEXTAFTER(B17," ",2))</f>
        <v>23</v>
      </c>
      <c r="H17" s="4"/>
    </row>
    <row r="18" spans="2:8" x14ac:dyDescent="0.2">
      <c r="B18" s="73" t="s">
        <v>129</v>
      </c>
      <c r="C18" s="86">
        <f>'Total Market by Category Rev'!G18/'Total Market by Category Rev'!K18</f>
        <v>0.16317669689475131</v>
      </c>
      <c r="D18" s="86">
        <f>'Total Market by Category Rev'!H18/'Total Market by Category Rev'!K18</f>
        <v>0.25223962627095353</v>
      </c>
      <c r="E18" s="86">
        <f>'Total Market by Category Rev'!I18/'Total Market by Category Rev'!K18</f>
        <v>0.16114317120087934</v>
      </c>
      <c r="F18" s="114">
        <f>'Total Market by Category Rev'!J18/'Total Market by Category Rev'!K18</f>
        <v>0.42344050563341579</v>
      </c>
      <c r="G18" s="111" t="str">
        <f t="shared" si="0"/>
        <v>22</v>
      </c>
      <c r="H18" s="4"/>
    </row>
    <row r="19" spans="2:8" x14ac:dyDescent="0.2">
      <c r="B19" s="73" t="s">
        <v>130</v>
      </c>
      <c r="C19" s="86">
        <f>'Total Market by Category Rev'!G19/'Total Market by Category Rev'!K19</f>
        <v>0.14533641351429399</v>
      </c>
      <c r="D19" s="86">
        <f>'Total Market by Category Rev'!H19/'Total Market by Category Rev'!K19</f>
        <v>0.24273751082876119</v>
      </c>
      <c r="E19" s="53">
        <f>'Total Market by Category Rev'!I19/'Total Market by Category Rev'!K19</f>
        <v>0.1859370488016171</v>
      </c>
      <c r="F19" s="115">
        <f>'Total Market by Category Rev'!J19/'Total Market by Category Rev'!K19</f>
        <v>0.42598902685532775</v>
      </c>
      <c r="G19" s="111" t="str">
        <f t="shared" si="0"/>
        <v>22</v>
      </c>
      <c r="H19" s="4"/>
    </row>
    <row r="20" spans="2:8" x14ac:dyDescent="0.2">
      <c r="B20" s="73" t="s">
        <v>131</v>
      </c>
      <c r="C20" s="86">
        <f>'Total Market by Category Rev'!G20/'Total Market by Category Rev'!K20</f>
        <v>0.16282519710996951</v>
      </c>
      <c r="D20" s="86">
        <f>'Total Market by Category Rev'!H20/'Total Market by Category Rev'!K20</f>
        <v>0.22568061316996785</v>
      </c>
      <c r="E20" s="53">
        <f>'Total Market by Category Rev'!I20/'Total Market by Category Rev'!K20</f>
        <v>0.16900634597950606</v>
      </c>
      <c r="F20" s="115">
        <f>'Total Market by Category Rev'!J20/'Total Market by Category Rev'!K20</f>
        <v>0.44248784374055655</v>
      </c>
      <c r="G20" s="111" t="str">
        <f t="shared" si="0"/>
        <v>22</v>
      </c>
      <c r="H20" s="4"/>
    </row>
    <row r="21" spans="2:8" x14ac:dyDescent="0.2">
      <c r="B21" s="73" t="s">
        <v>132</v>
      </c>
      <c r="C21" s="86">
        <f>'Total Market by Category Rev'!G21/'Total Market by Category Rev'!K21</f>
        <v>0.15481462186333242</v>
      </c>
      <c r="D21" s="86">
        <f>'Total Market by Category Rev'!H21/'Total Market by Category Rev'!K21</f>
        <v>0.2100373361118347</v>
      </c>
      <c r="E21" s="53">
        <f>'Total Market by Category Rev'!I21/'Total Market by Category Rev'!K21</f>
        <v>0.18751989812161732</v>
      </c>
      <c r="F21" s="115">
        <f>'Total Market by Category Rev'!J21/'Total Market by Category Rev'!K21</f>
        <v>0.44762814390321554</v>
      </c>
      <c r="G21" s="111" t="str">
        <f t="shared" si="0"/>
        <v>22</v>
      </c>
      <c r="H21" s="4"/>
    </row>
    <row r="22" spans="2:8" x14ac:dyDescent="0.2">
      <c r="B22" s="73" t="s">
        <v>133</v>
      </c>
      <c r="C22" s="86">
        <f>'Total Market by Category Rev'!G22/'Total Market by Category Rev'!K22</f>
        <v>0.18038538650033414</v>
      </c>
      <c r="D22" s="86">
        <f>'Total Market by Category Rev'!H22/'Total Market by Category Rev'!K22</f>
        <v>0.23089775005569171</v>
      </c>
      <c r="E22" s="53">
        <f>'Total Market by Category Rev'!I22/'Total Market by Category Rev'!K22</f>
        <v>0.17289485408777011</v>
      </c>
      <c r="F22" s="115">
        <f>'Total Market by Category Rev'!J22/'Total Market by Category Rev'!K22</f>
        <v>0.41582200935620406</v>
      </c>
      <c r="G22" s="111" t="str">
        <f t="shared" si="0"/>
        <v>21</v>
      </c>
      <c r="H22" s="4"/>
    </row>
    <row r="23" spans="2:8" x14ac:dyDescent="0.2">
      <c r="B23" s="73" t="s">
        <v>134</v>
      </c>
      <c r="C23" s="86">
        <f>'Total Market by Category Rev'!G23/'Total Market by Category Rev'!K23</f>
        <v>0.15131051495528833</v>
      </c>
      <c r="D23" s="86">
        <f>'Total Market by Category Rev'!H23/'Total Market by Category Rev'!K23</f>
        <v>0.24816527906259636</v>
      </c>
      <c r="E23" s="53">
        <f>'Total Market by Category Rev'!I23/'Total Market by Category Rev'!K23</f>
        <v>0.16336725254394077</v>
      </c>
      <c r="F23" s="115">
        <f>'Total Market by Category Rev'!J23/'Total Market by Category Rev'!K23</f>
        <v>0.43715695343817457</v>
      </c>
      <c r="G23" s="111" t="str">
        <f t="shared" si="0"/>
        <v>21</v>
      </c>
      <c r="H23" s="4"/>
    </row>
    <row r="24" spans="2:8" x14ac:dyDescent="0.2">
      <c r="B24" s="73" t="s">
        <v>135</v>
      </c>
      <c r="C24" s="86">
        <f>'Total Market by Category Rev'!G24/'Total Market by Category Rev'!K24</f>
        <v>0.17151295557653073</v>
      </c>
      <c r="D24" s="86">
        <f>'Total Market by Category Rev'!H24/'Total Market by Category Rev'!K24</f>
        <v>0.22080808695916937</v>
      </c>
      <c r="E24" s="53">
        <f>'Total Market by Category Rev'!I24/'Total Market by Category Rev'!$K24</f>
        <v>0.16149560028012055</v>
      </c>
      <c r="F24" s="115">
        <f>'Total Market by Category Rev'!J24/'Total Market by Category Rev'!$K24</f>
        <v>0.44618335718417929</v>
      </c>
      <c r="G24" s="111" t="str">
        <f t="shared" si="0"/>
        <v>21</v>
      </c>
      <c r="H24" s="4"/>
    </row>
    <row r="25" spans="2:8" x14ac:dyDescent="0.2">
      <c r="B25" s="73" t="s">
        <v>136</v>
      </c>
      <c r="C25" s="86">
        <f>'Total Market by Category Rev'!G25/'Total Market by Category Rev'!K25</f>
        <v>0.16878369516729808</v>
      </c>
      <c r="D25" s="86">
        <f>'Total Market by Category Rev'!H25/'Total Market by Category Rev'!K25</f>
        <v>0.20280318636857245</v>
      </c>
      <c r="E25" s="53">
        <f>'Total Market by Category Rev'!I25/'Total Market by Category Rev'!$K$25</f>
        <v>0.17481990244713835</v>
      </c>
      <c r="F25" s="115">
        <f>'Total Market by Category Rev'!J25/'Total Market by Category Rev'!$K25</f>
        <v>0.45359321601699121</v>
      </c>
      <c r="G25" s="111" t="str">
        <f t="shared" si="0"/>
        <v>21</v>
      </c>
      <c r="H25" s="4"/>
    </row>
    <row r="26" spans="2:8" x14ac:dyDescent="0.2">
      <c r="B26" s="60" t="s">
        <v>137</v>
      </c>
      <c r="C26" s="86">
        <f>'Total Market by Category Rev'!G26/'Total Market by Category Rev'!K26</f>
        <v>0.190100818729278</v>
      </c>
      <c r="D26" s="86">
        <f>'Total Market by Category Rev'!H26/'Total Market by Category Rev'!K26</f>
        <v>0.22038026930103524</v>
      </c>
      <c r="E26" s="53">
        <f>'Total Market by Category Rev'!I26/'Total Market by Category Rev'!$K$26</f>
        <v>0.1465254753366263</v>
      </c>
      <c r="F26" s="115">
        <f>'Total Market by Category Rev'!J26/'Total Market by Category Rev'!$K26</f>
        <v>0.4429934366330604</v>
      </c>
      <c r="G26" s="111" t="str">
        <f t="shared" si="0"/>
        <v>20</v>
      </c>
      <c r="H26" s="4"/>
    </row>
    <row r="27" spans="2:8" x14ac:dyDescent="0.2">
      <c r="B27" s="52" t="s">
        <v>138</v>
      </c>
      <c r="C27" s="86">
        <f>'Total Market by Category Rev'!G27/'Total Market by Category Rev'!K27</f>
        <v>0.18790354460403216</v>
      </c>
      <c r="D27" s="86">
        <f>'Total Market by Category Rev'!H27/'Total Market by Category Rev'!K27</f>
        <v>0.20046558615540033</v>
      </c>
      <c r="E27" s="53">
        <f>'Total Market by Category Rev'!I27/'Total Market by Category Rev'!K27</f>
        <v>0.1695875609434708</v>
      </c>
      <c r="F27" s="115">
        <f>'Total Market by Category Rev'!J27/'Total Market by Category Rev'!K27</f>
        <v>0.44204330829709659</v>
      </c>
      <c r="G27" s="111" t="str">
        <f t="shared" si="0"/>
        <v>20</v>
      </c>
      <c r="H27" s="4"/>
    </row>
    <row r="28" spans="2:8" x14ac:dyDescent="0.2">
      <c r="B28" s="52" t="s">
        <v>139</v>
      </c>
      <c r="C28" s="86">
        <f>'Total Market by Category Rev'!G28/'Total Market by Category Rev'!K28</f>
        <v>0.18026277085988823</v>
      </c>
      <c r="D28" s="86">
        <f>'Total Market by Category Rev'!H28/'Total Market by Category Rev'!K28</f>
        <v>0.19977448769487202</v>
      </c>
      <c r="E28" s="53">
        <f>'Total Market by Category Rev'!I28/'Total Market by Category Rev'!K28</f>
        <v>0.14668104716148639</v>
      </c>
      <c r="F28" s="115">
        <f>'Total Market by Category Rev'!J28/'Total Market by Category Rev'!K28</f>
        <v>0.47328169428375327</v>
      </c>
      <c r="G28" s="111" t="str">
        <f t="shared" si="0"/>
        <v>20</v>
      </c>
      <c r="H28" s="4"/>
    </row>
    <row r="29" spans="2:8" x14ac:dyDescent="0.2">
      <c r="B29" s="52" t="s">
        <v>140</v>
      </c>
      <c r="C29" s="86">
        <f>'Total Market by Category Rev'!G29/'Total Market by Category Rev'!K29</f>
        <v>0.17165285651984299</v>
      </c>
      <c r="D29" s="86">
        <f>'Total Market by Category Rev'!H29/'Total Market by Category Rev'!K29</f>
        <v>0.18962058438726559</v>
      </c>
      <c r="E29" s="53">
        <f>'Total Market by Category Rev'!I29/'Total Market by Category Rev'!K29</f>
        <v>0.18626253815961624</v>
      </c>
      <c r="F29" s="115">
        <f>'Total Market by Category Rev'!J29/'Total Market by Category Rev'!K29</f>
        <v>0.4524640209332752</v>
      </c>
      <c r="G29" s="111" t="str">
        <f t="shared" si="0"/>
        <v>20</v>
      </c>
      <c r="H29" s="4"/>
    </row>
    <row r="30" spans="2:8" x14ac:dyDescent="0.2">
      <c r="B30" s="52" t="s">
        <v>141</v>
      </c>
      <c r="C30" s="86">
        <f>'Total Market by Category Rev'!G30/'Total Market by Category Rev'!K30</f>
        <v>0.1981472372520085</v>
      </c>
      <c r="D30" s="86">
        <f>'Total Market by Category Rev'!H30/'Total Market by Category Rev'!K30</f>
        <v>0.18740777176586323</v>
      </c>
      <c r="E30" s="53">
        <f>'Total Market by Category Rev'!I30/'Total Market by Category Rev'!K30</f>
        <v>0.17125758321036233</v>
      </c>
      <c r="F30" s="115">
        <f>'Total Market by Category Rev'!J30/'Total Market by Category Rev'!K30</f>
        <v>0.4431874077717658</v>
      </c>
      <c r="G30" s="111" t="str">
        <f t="shared" si="0"/>
        <v>19</v>
      </c>
      <c r="H30" s="4"/>
    </row>
    <row r="31" spans="2:8" x14ac:dyDescent="0.2">
      <c r="B31" s="52" t="s">
        <v>142</v>
      </c>
      <c r="C31" s="86">
        <f>'Total Market by Category Rev'!G31/'Total Market by Category Rev'!K31</f>
        <v>0.18901209677419353</v>
      </c>
      <c r="D31" s="86">
        <f>'Total Market by Category Rev'!H31/'Total Market by Category Rev'!K31</f>
        <v>0.17363911290322578</v>
      </c>
      <c r="E31" s="53">
        <v>0.18325772849462366</v>
      </c>
      <c r="F31" s="115">
        <v>0.45409106182795694</v>
      </c>
      <c r="G31" s="111" t="str">
        <f t="shared" si="0"/>
        <v>19</v>
      </c>
      <c r="H31" s="4"/>
    </row>
    <row r="32" spans="2:8" x14ac:dyDescent="0.2">
      <c r="B32" s="52" t="s">
        <v>143</v>
      </c>
      <c r="C32" s="86">
        <f>'Total Market by Category Rev'!G32/'Total Market by Category Rev'!K32</f>
        <v>0.19654605263157895</v>
      </c>
      <c r="D32" s="86">
        <f>'Total Market by Category Rev'!H32/'Total Market by Category Rev'!K32</f>
        <v>0.17724203601108032</v>
      </c>
      <c r="E32" s="53">
        <f>'Total Market by Category Rev'!I32/'Total Market by Category Rev'!K32</f>
        <v>0.16746018005540164</v>
      </c>
      <c r="F32" s="115">
        <f>'Total Market by Category Rev'!J32/'Total Market by Category Rev'!K32</f>
        <v>0.45875173130193908</v>
      </c>
      <c r="G32" s="111" t="str">
        <f t="shared" si="0"/>
        <v>19</v>
      </c>
      <c r="H32" s="4"/>
    </row>
    <row r="33" spans="2:8" x14ac:dyDescent="0.2">
      <c r="B33" s="52" t="s">
        <v>144</v>
      </c>
      <c r="C33" s="86">
        <f>'Total Market by Category Rev'!G33/'Total Market by Category Rev'!K33</f>
        <v>0.19552387869983656</v>
      </c>
      <c r="D33" s="86">
        <f>'Total Market by Category Rev'!H33/'Total Market by Category Rev'!K33</f>
        <v>0.16719629562375157</v>
      </c>
      <c r="E33" s="53">
        <v>0.19348102415108043</v>
      </c>
      <c r="F33" s="115">
        <v>0.44379880152533135</v>
      </c>
      <c r="G33" s="111" t="str">
        <f t="shared" si="0"/>
        <v>19</v>
      </c>
      <c r="H33" s="4"/>
    </row>
    <row r="34" spans="2:8" x14ac:dyDescent="0.2">
      <c r="B34" s="52" t="s">
        <v>145</v>
      </c>
      <c r="C34" s="86">
        <f>'Total Market by Category Rev'!G34/'Total Market by Category Rev'!K34</f>
        <v>0.22011212029029592</v>
      </c>
      <c r="D34" s="86">
        <f>'Total Market by Category Rev'!H34/'Total Market by Category Rev'!K34</f>
        <v>0.16309591065142759</v>
      </c>
      <c r="E34" s="53">
        <f>'Total Market by Category Rev'!I34/'Total Market by Category Rev'!K34</f>
        <v>0.17461214201903438</v>
      </c>
      <c r="F34" s="115">
        <f>'Total Market by Category Rev'!J34/'Total Market by Category Rev'!K34</f>
        <v>0.44217982703924213</v>
      </c>
      <c r="G34" s="111" t="str">
        <f t="shared" si="0"/>
        <v>18</v>
      </c>
      <c r="H34" s="4"/>
    </row>
    <row r="35" spans="2:8" x14ac:dyDescent="0.2">
      <c r="B35" s="52" t="s">
        <v>146</v>
      </c>
      <c r="C35" s="86">
        <f>'Total Market by Category Rev'!G35/'Total Market by Category Rev'!K35</f>
        <v>0.221138793219126</v>
      </c>
      <c r="D35" s="86">
        <f>'Total Market by Category Rev'!H35/'Total Market by Category Rev'!K35</f>
        <v>0.14688911750234826</v>
      </c>
      <c r="E35" s="53">
        <f>'Total Market by Category Rev'!I35/'Total Market by Category Rev'!K35</f>
        <v>0.19219931117770722</v>
      </c>
      <c r="F35" s="115">
        <f>'Total Market by Category Rev'!J35/'Total Market by Category Rev'!K35</f>
        <v>0.43977277810081861</v>
      </c>
      <c r="G35" s="111" t="str">
        <f t="shared" si="0"/>
        <v>18</v>
      </c>
      <c r="H35" s="4"/>
    </row>
    <row r="36" spans="2:8" x14ac:dyDescent="0.2">
      <c r="B36" s="52" t="s">
        <v>147</v>
      </c>
      <c r="C36" s="86">
        <f>'Total Market by Category Rev'!G36/'Total Market by Category Rev'!K36</f>
        <v>0.21670151831984727</v>
      </c>
      <c r="D36" s="86">
        <f>'Total Market by Category Rev'!H36/'Total Market by Category Rev'!K36</f>
        <v>0.1595599599963633</v>
      </c>
      <c r="E36" s="53">
        <f>'Total Market by Category Rev'!I36/'Total Market by Category Rev'!K36</f>
        <v>0.18692608418947174</v>
      </c>
      <c r="F36" s="115">
        <f>'Total Market by Category Rev'!J36/'Total Market by Category Rev'!K36</f>
        <v>0.43681243749431764</v>
      </c>
      <c r="G36" s="111" t="str">
        <f t="shared" si="0"/>
        <v>18</v>
      </c>
      <c r="H36" s="4"/>
    </row>
    <row r="37" spans="2:8" x14ac:dyDescent="0.2">
      <c r="B37" s="52" t="s">
        <v>148</v>
      </c>
      <c r="C37" s="86">
        <f>'Total Market by Category Rev'!G37/'Total Market by Category Rev'!K37</f>
        <v>0.21281964181095434</v>
      </c>
      <c r="D37" s="86">
        <f>'Total Market by Category Rev'!H37/'Total Market by Category Rev'!K37</f>
        <v>0.1523010670626351</v>
      </c>
      <c r="E37" s="53">
        <f>'Total Market by Category Rev'!I37/'Total Market by Category Rev'!K37</f>
        <v>0.18910704198122799</v>
      </c>
      <c r="F37" s="115">
        <f>'Total Market by Category Rev'!J37/'Total Market by Category Rev'!K37</f>
        <v>0.44577224914518254</v>
      </c>
      <c r="G37" s="111" t="str">
        <f t="shared" si="0"/>
        <v>18</v>
      </c>
      <c r="H37" s="4"/>
    </row>
    <row r="38" spans="2:8" x14ac:dyDescent="0.2">
      <c r="B38" s="52" t="s">
        <v>149</v>
      </c>
      <c r="C38" s="86">
        <f>'Total Market by Category Rev'!G38/'Total Market by Category Rev'!K38</f>
        <v>0.22940122237029548</v>
      </c>
      <c r="D38" s="86">
        <f>'Total Market by Category Rev'!H38/'Total Market by Category Rev'!K38</f>
        <v>0.15817287808464683</v>
      </c>
      <c r="E38" s="53">
        <f>'Total Market by Category Rev'!I38/'Total Market by Category Rev'!$K$38</f>
        <v>0.17425669776205138</v>
      </c>
      <c r="F38" s="115">
        <f>'Total Market by Category Rev'!J38/'Total Market by Category Rev'!$K$38</f>
        <v>0.43816920178300633</v>
      </c>
      <c r="G38" s="111" t="str">
        <f t="shared" si="0"/>
        <v>17</v>
      </c>
      <c r="H38" s="4"/>
    </row>
    <row r="39" spans="2:8" x14ac:dyDescent="0.2">
      <c r="B39" s="52" t="s">
        <v>150</v>
      </c>
      <c r="C39" s="86">
        <f>'Total Market by Category Rev'!G39/'Total Market by Category Rev'!K39</f>
        <v>0.2116134258087379</v>
      </c>
      <c r="D39" s="86">
        <f>'Total Market by Category Rev'!H39/'Total Market by Category Rev'!K39</f>
        <v>0.14099124183668302</v>
      </c>
      <c r="E39" s="53">
        <v>0.19753961423581229</v>
      </c>
      <c r="F39" s="115">
        <v>0.44985571811876679</v>
      </c>
      <c r="G39" s="111" t="str">
        <f t="shared" si="0"/>
        <v>17</v>
      </c>
      <c r="H39" s="4"/>
    </row>
    <row r="40" spans="2:8" x14ac:dyDescent="0.2">
      <c r="B40" s="52" t="s">
        <v>151</v>
      </c>
      <c r="C40" s="86">
        <f>'Total Market by Category Rev'!G40/'Total Market by Category Rev'!K40</f>
        <v>0.22801780570830063</v>
      </c>
      <c r="D40" s="86">
        <f>'Total Market by Category Rev'!H40/'Total Market by Category Rev'!K40</f>
        <v>0.12317360565593087</v>
      </c>
      <c r="E40" s="53">
        <v>0.1942916993977481</v>
      </c>
      <c r="F40" s="115">
        <v>0.45451688923802042</v>
      </c>
      <c r="G40" s="111" t="str">
        <f t="shared" si="0"/>
        <v>17</v>
      </c>
      <c r="H40" s="4"/>
    </row>
    <row r="41" spans="2:8" x14ac:dyDescent="0.2">
      <c r="B41" s="52" t="s">
        <v>152</v>
      </c>
      <c r="C41" s="86">
        <f>'Total Market by Category Rev'!G41/'Total Market by Category Rev'!K41</f>
        <v>0.21881566894768034</v>
      </c>
      <c r="D41" s="86">
        <f>'Total Market by Category Rev'!H41/'Total Market by Category Rev'!K41</f>
        <v>0.12484508863624116</v>
      </c>
      <c r="E41" s="53">
        <v>0.19257503098227274</v>
      </c>
      <c r="F41" s="115">
        <v>0.4637642114338057</v>
      </c>
      <c r="G41" s="111" t="str">
        <f t="shared" si="0"/>
        <v>17</v>
      </c>
      <c r="H41" s="4"/>
    </row>
    <row r="42" spans="2:8" x14ac:dyDescent="0.2">
      <c r="B42" s="52" t="s">
        <v>153</v>
      </c>
      <c r="C42" s="86">
        <f>'Total Market by Category Rev'!G42/'Total Market by Category Rev'!K42</f>
        <v>0.25153623482809401</v>
      </c>
      <c r="D42" s="86">
        <f>'Total Market by Category Rev'!H42/'Total Market by Category Rev'!K42</f>
        <v>0.12366055558376923</v>
      </c>
      <c r="E42" s="53">
        <v>0.16941750038088468</v>
      </c>
      <c r="F42" s="115">
        <v>0.45538570920725208</v>
      </c>
      <c r="G42" s="111" t="str">
        <f t="shared" si="0"/>
        <v>16</v>
      </c>
      <c r="H42" s="4"/>
    </row>
    <row r="43" spans="2:8" x14ac:dyDescent="0.2">
      <c r="B43" s="52" t="s">
        <v>154</v>
      </c>
      <c r="C43" s="86">
        <f>'Total Market by Category Rev'!G43/'Total Market by Category Rev'!K43</f>
        <v>0.25990651227026451</v>
      </c>
      <c r="D43" s="86">
        <f>'Total Market by Category Rev'!H43/'Total Market by Category Rev'!K43</f>
        <v>9.7737171996175501E-2</v>
      </c>
      <c r="E43" s="53">
        <v>0.18346966960586422</v>
      </c>
      <c r="F43" s="115">
        <v>0.45888664612769575</v>
      </c>
      <c r="G43" s="111" t="str">
        <f t="shared" si="0"/>
        <v>16</v>
      </c>
      <c r="H43" s="4"/>
    </row>
    <row r="44" spans="2:8" x14ac:dyDescent="0.2">
      <c r="B44" s="52" t="s">
        <v>155</v>
      </c>
      <c r="C44" s="86">
        <f>'Total Market by Category Rev'!G44/'Total Market by Category Rev'!K44</f>
        <v>0.26804805466769538</v>
      </c>
      <c r="D44" s="86">
        <f>'Total Market by Category Rev'!H44/'Total Market by Category Rev'!K44</f>
        <v>9.8148352253940266E-2</v>
      </c>
      <c r="E44" s="53">
        <v>0.17242519424698297</v>
      </c>
      <c r="F44" s="115">
        <v>0.4613434727503169</v>
      </c>
      <c r="G44" s="111" t="str">
        <f t="shared" si="0"/>
        <v>16</v>
      </c>
      <c r="H44" s="4"/>
    </row>
    <row r="45" spans="2:8" x14ac:dyDescent="0.2">
      <c r="B45" s="52" t="s">
        <v>156</v>
      </c>
      <c r="C45" s="86">
        <f>'Total Market by Category Rev'!G45/'Total Market by Category Rev'!K45</f>
        <v>0.26331908008783084</v>
      </c>
      <c r="D45" s="86">
        <f>'Total Market by Category Rev'!H45/'Total Market by Category Rev'!K45</f>
        <v>8.9390962671905702E-2</v>
      </c>
      <c r="E45" s="53">
        <v>0.17820409106668209</v>
      </c>
      <c r="F45" s="115">
        <v>0.46908586617358139</v>
      </c>
      <c r="G45" s="111" t="str">
        <f t="shared" si="0"/>
        <v>16</v>
      </c>
      <c r="H45" s="4"/>
    </row>
    <row r="46" spans="2:8" x14ac:dyDescent="0.2">
      <c r="B46" s="52" t="s">
        <v>157</v>
      </c>
      <c r="C46" s="86">
        <f>'Total Market by Category Rev'!G46/'Total Market by Category Rev'!K46</f>
        <v>0.29227887373412159</v>
      </c>
      <c r="D46" s="86">
        <f>'Total Market by Category Rev'!H46/'Total Market by Category Rev'!K46</f>
        <v>8.0957677222970204E-2</v>
      </c>
      <c r="E46" s="53">
        <v>0.1761985599719019</v>
      </c>
      <c r="F46" s="115">
        <v>0.45056488907100628</v>
      </c>
      <c r="G46" s="111" t="str">
        <f t="shared" si="0"/>
        <v>15</v>
      </c>
      <c r="H46" s="4"/>
    </row>
    <row r="47" spans="2:8" x14ac:dyDescent="0.2">
      <c r="B47" s="52" t="s">
        <v>158</v>
      </c>
      <c r="C47" s="86">
        <f>'Total Market by Category Rev'!G47/'Total Market by Category Rev'!K47</f>
        <v>0.27334313286892059</v>
      </c>
      <c r="D47" s="86">
        <f>'Total Market by Category Rev'!H47/'Total Market by Category Rev'!K47</f>
        <v>8.2380008947402064E-2</v>
      </c>
      <c r="E47" s="53">
        <v>0.19460599475937879</v>
      </c>
      <c r="F47" s="115">
        <v>0.44967086342429857</v>
      </c>
      <c r="G47" s="111" t="str">
        <f t="shared" si="0"/>
        <v>15</v>
      </c>
      <c r="H47" s="4"/>
    </row>
    <row r="48" spans="2:8" x14ac:dyDescent="0.2">
      <c r="B48" s="52" t="s">
        <v>159</v>
      </c>
      <c r="C48" s="86">
        <f>'Total Market by Category Rev'!G48/'Total Market by Category Rev'!K48</f>
        <v>0.27480968858131488</v>
      </c>
      <c r="D48" s="86">
        <f>'Total Market by Category Rev'!H48/'Total Market by Category Rev'!K48</f>
        <v>7.8131487889273363E-2</v>
      </c>
      <c r="E48" s="53">
        <v>0.1895501730103806</v>
      </c>
      <c r="F48" s="115">
        <v>0.45750865051903117</v>
      </c>
      <c r="G48" s="111" t="str">
        <f t="shared" si="0"/>
        <v>15</v>
      </c>
      <c r="H48" s="4"/>
    </row>
    <row r="49" spans="2:8" x14ac:dyDescent="0.2">
      <c r="B49" s="52" t="s">
        <v>160</v>
      </c>
      <c r="C49" s="86">
        <f>'Total Market by Category Rev'!G49/'Total Market by Category Rev'!K49</f>
        <v>0.24064789818742768</v>
      </c>
      <c r="D49" s="86">
        <f>'Total Market by Category Rev'!H49/'Total Market by Category Rev'!K49</f>
        <v>8.0293096799074426E-2</v>
      </c>
      <c r="E49" s="53">
        <v>0.19691477053605863</v>
      </c>
      <c r="F49" s="115">
        <v>0.48214423447743926</v>
      </c>
      <c r="G49" s="111" t="str">
        <f t="shared" si="0"/>
        <v>15</v>
      </c>
      <c r="H49" s="4"/>
    </row>
    <row r="50" spans="2:8" x14ac:dyDescent="0.2">
      <c r="B50" s="52" t="s">
        <v>161</v>
      </c>
      <c r="C50" s="86">
        <f>'Total Market by Category Rev'!G50/'Total Market by Category Rev'!K50</f>
        <v>0.24328168276068565</v>
      </c>
      <c r="D50" s="86">
        <f>'Total Market by Category Rev'!H50/'Total Market by Category Rev'!K50</f>
        <v>8.2116924919529904E-2</v>
      </c>
      <c r="E50" s="53">
        <v>0.18540419161676647</v>
      </c>
      <c r="F50" s="115">
        <v>0.48914670658682635</v>
      </c>
      <c r="G50" s="111" t="str">
        <f t="shared" si="0"/>
        <v>14</v>
      </c>
      <c r="H50" s="4"/>
    </row>
    <row r="51" spans="2:8" x14ac:dyDescent="0.2">
      <c r="B51" s="52" t="s">
        <v>162</v>
      </c>
      <c r="C51" s="86">
        <f>'Total Market by Category Rev'!G51/'Total Market by Category Rev'!K51</f>
        <v>0.25389962699220076</v>
      </c>
      <c r="D51" s="86">
        <f>'Total Market by Category Rev'!H51/'Total Market by Category Rev'!K51</f>
        <v>5.2814513394370974E-2</v>
      </c>
      <c r="E51" s="53">
        <v>0.2016956337431115</v>
      </c>
      <c r="F51" s="115">
        <v>0.4916490038151759</v>
      </c>
      <c r="G51" s="111" t="str">
        <f t="shared" si="0"/>
        <v>14</v>
      </c>
      <c r="H51" s="4"/>
    </row>
    <row r="52" spans="2:8" x14ac:dyDescent="0.2">
      <c r="B52" s="52" t="s">
        <v>163</v>
      </c>
      <c r="C52" s="86">
        <f>'Total Market by Category Rev'!G52/'Total Market by Category Rev'!K52</f>
        <v>0.24793318710983636</v>
      </c>
      <c r="D52" s="86">
        <f>'Total Market by Category Rev'!H52/'Total Market by Category Rev'!K52</f>
        <v>5.1796861818795337E-2</v>
      </c>
      <c r="E52" s="53">
        <v>0.19217141893031889</v>
      </c>
      <c r="F52" s="115">
        <v>0.50809853214104939</v>
      </c>
      <c r="G52" s="111" t="str">
        <f t="shared" si="0"/>
        <v>14</v>
      </c>
      <c r="H52" s="4"/>
    </row>
    <row r="53" spans="2:8" x14ac:dyDescent="0.2">
      <c r="B53" s="52" t="s">
        <v>164</v>
      </c>
      <c r="C53" s="86">
        <f>'Total Market by Category Rev'!G53/'Total Market by Category Rev'!K53</f>
        <v>0.23535307517084283</v>
      </c>
      <c r="D53" s="86">
        <f>'Total Market by Category Rev'!H53/'Total Market by Category Rev'!K53</f>
        <v>3.9179954441913439E-2</v>
      </c>
      <c r="E53" s="53">
        <v>0.19662870159453305</v>
      </c>
      <c r="F53" s="115">
        <v>0.52883826879271068</v>
      </c>
      <c r="G53" s="111" t="str">
        <f t="shared" si="0"/>
        <v>14</v>
      </c>
      <c r="H53" s="4"/>
    </row>
    <row r="54" spans="2:8" x14ac:dyDescent="0.2">
      <c r="B54" s="52" t="s">
        <v>165</v>
      </c>
      <c r="C54" s="86">
        <f>'Total Market by Category Rev'!G54/'Total Market by Category Rev'!K54</f>
        <v>0.25609419556618529</v>
      </c>
      <c r="D54" s="86">
        <f>'Total Market by Category Rev'!H54/'Total Market by Category Rev'!K54</f>
        <v>4.5074050225370255E-2</v>
      </c>
      <c r="E54" s="53">
        <v>0.17413301444209367</v>
      </c>
      <c r="F54" s="115">
        <v>0.52469873976635084</v>
      </c>
      <c r="G54" s="111" t="str">
        <f t="shared" si="0"/>
        <v>13</v>
      </c>
      <c r="H54" s="4"/>
    </row>
    <row r="55" spans="2:8" x14ac:dyDescent="0.2">
      <c r="B55" s="52" t="s">
        <v>166</v>
      </c>
      <c r="C55" s="86">
        <f>'Total Market by Category Rev'!G55/'Total Market by Category Rev'!K55</f>
        <v>0.24835251303235961</v>
      </c>
      <c r="D55" s="86">
        <f>'Total Market by Category Rev'!H55/'Total Market by Category Rev'!K55</f>
        <v>4.2392052719582962E-2</v>
      </c>
      <c r="E55" s="53">
        <v>0.19051834366086356</v>
      </c>
      <c r="F55" s="115">
        <v>0.51873709058719386</v>
      </c>
      <c r="G55" s="111" t="str">
        <f t="shared" si="0"/>
        <v>13</v>
      </c>
      <c r="H55" s="4"/>
    </row>
    <row r="56" spans="2:8" x14ac:dyDescent="0.2">
      <c r="B56" s="52" t="s">
        <v>167</v>
      </c>
      <c r="C56" s="86">
        <f>'Total Market by Category Rev'!G56/'Total Market by Category Rev'!K56</f>
        <v>0.27327914394485031</v>
      </c>
      <c r="D56" s="86">
        <f>'Total Market by Category Rev'!H56/'Total Market by Category Rev'!K56</f>
        <v>0</v>
      </c>
      <c r="E56" s="53">
        <v>0.18859965016977057</v>
      </c>
      <c r="F56" s="115">
        <v>0.53812120588537915</v>
      </c>
      <c r="G56" s="111" t="str">
        <f t="shared" si="0"/>
        <v>13</v>
      </c>
      <c r="H56" s="4"/>
    </row>
    <row r="57" spans="2:8" x14ac:dyDescent="0.2">
      <c r="B57" s="52" t="s">
        <v>168</v>
      </c>
      <c r="C57" s="86">
        <f>'Total Market by Category Rev'!G57/'Total Market by Category Rev'!K57</f>
        <v>0.25955204216073785</v>
      </c>
      <c r="D57" s="86">
        <f>'Total Market by Category Rev'!H57/'Total Market by Category Rev'!K57</f>
        <v>0</v>
      </c>
      <c r="E57" s="53">
        <v>0.19455423803249891</v>
      </c>
      <c r="F57" s="115">
        <v>0.54589371980676327</v>
      </c>
      <c r="G57" s="111" t="str">
        <f t="shared" si="0"/>
        <v>13</v>
      </c>
      <c r="H57" s="4"/>
    </row>
    <row r="58" spans="2:8" x14ac:dyDescent="0.2">
      <c r="B58" s="52" t="s">
        <v>169</v>
      </c>
      <c r="C58" s="86">
        <f>'Total Market by Category Rev'!G58/'Total Market by Category Rev'!K58</f>
        <v>0.26940182343784747</v>
      </c>
      <c r="D58" s="86">
        <f>'Total Market by Category Rev'!H58/'Total Market by Category Rev'!K58</f>
        <v>0</v>
      </c>
      <c r="E58" s="53">
        <v>0.19159346158122986</v>
      </c>
      <c r="F58" s="115">
        <v>0.53908595574335594</v>
      </c>
      <c r="G58" s="111" t="str">
        <f t="shared" si="0"/>
        <v>12</v>
      </c>
      <c r="H58" s="4"/>
    </row>
    <row r="59" spans="2:8" x14ac:dyDescent="0.2">
      <c r="B59" s="52" t="s">
        <v>170</v>
      </c>
      <c r="C59" s="86">
        <f>'Total Market by Category Rev'!G59/'Total Market by Category Rev'!K59</f>
        <v>0.25759252428378215</v>
      </c>
      <c r="D59" s="86">
        <f>'Total Market by Category Rev'!H59/'Total Market by Category Rev'!K59</f>
        <v>0</v>
      </c>
      <c r="E59" s="53">
        <v>0.21369728267551952</v>
      </c>
      <c r="F59" s="115">
        <v>0.52871019304069844</v>
      </c>
      <c r="G59" s="111" t="str">
        <f t="shared" si="0"/>
        <v>12</v>
      </c>
      <c r="H59" s="4"/>
    </row>
    <row r="60" spans="2:8" x14ac:dyDescent="0.2">
      <c r="B60" s="52" t="s">
        <v>171</v>
      </c>
      <c r="C60" s="86">
        <f>'Total Market by Category Rev'!G60/'Total Market by Category Rev'!K60</f>
        <v>0.26544458992977027</v>
      </c>
      <c r="D60" s="86">
        <f>'Total Market by Category Rev'!H60/'Total Market by Category Rev'!K60</f>
        <v>0</v>
      </c>
      <c r="E60" s="53">
        <v>0.19416666666666665</v>
      </c>
      <c r="F60" s="115">
        <v>0.54047619047619044</v>
      </c>
      <c r="G60" s="111" t="str">
        <f t="shared" si="0"/>
        <v>12</v>
      </c>
      <c r="H60" s="4"/>
    </row>
    <row r="61" spans="2:8" x14ac:dyDescent="0.2">
      <c r="B61" s="52" t="s">
        <v>172</v>
      </c>
      <c r="C61" s="86">
        <f>'Total Market by Category Rev'!G61/'Total Market by Category Rev'!K61</f>
        <v>0.25490444247563604</v>
      </c>
      <c r="D61" s="86">
        <f>'Total Market by Category Rev'!H61/'Total Market by Category Rev'!K61</f>
        <v>0</v>
      </c>
      <c r="E61" s="53">
        <v>0.20696202531645569</v>
      </c>
      <c r="F61" s="115">
        <v>0.53822784810126578</v>
      </c>
      <c r="G61" s="111" t="str">
        <f t="shared" si="0"/>
        <v>12</v>
      </c>
      <c r="H61" s="4"/>
    </row>
    <row r="62" spans="2:8" x14ac:dyDescent="0.2">
      <c r="B62" s="52" t="s">
        <v>173</v>
      </c>
      <c r="C62" s="86">
        <f>'Total Market by Category Rev'!G62/'Total Market by Category Rev'!K62</f>
        <v>0.29018324607329843</v>
      </c>
      <c r="D62" s="86">
        <f>'Total Market by Category Rev'!H62/'Total Market by Category Rev'!K62</f>
        <v>0</v>
      </c>
      <c r="E62" s="53">
        <v>0.20356067548108392</v>
      </c>
      <c r="F62" s="115">
        <v>0.50634899856002102</v>
      </c>
      <c r="G62" s="111" t="str">
        <f t="shared" si="0"/>
        <v>11</v>
      </c>
      <c r="H62" s="4"/>
    </row>
    <row r="63" spans="2:8" x14ac:dyDescent="0.2">
      <c r="B63" s="52" t="s">
        <v>174</v>
      </c>
      <c r="C63" s="86">
        <f>'Total Market by Category Rev'!G63/'Total Market by Category Rev'!K63</f>
        <v>0.27884097035040434</v>
      </c>
      <c r="D63" s="86">
        <f>'Total Market by Category Rev'!H63/'Total Market by Category Rev'!K63</f>
        <v>0</v>
      </c>
      <c r="E63" s="53">
        <v>0.21698113207547171</v>
      </c>
      <c r="F63" s="115">
        <v>0.50417789757412401</v>
      </c>
      <c r="G63" s="111" t="str">
        <f t="shared" si="0"/>
        <v>11</v>
      </c>
      <c r="H63" s="4"/>
    </row>
    <row r="64" spans="2:8" x14ac:dyDescent="0.2">
      <c r="B64" s="52" t="s">
        <v>175</v>
      </c>
      <c r="C64" s="86">
        <f>'Total Market by Category Rev'!G64/'Total Market by Category Rev'!K64</f>
        <v>0.29004203507754744</v>
      </c>
      <c r="D64" s="86">
        <f>'Total Market by Category Rev'!H64/'Total Market by Category Rev'!K64</f>
        <v>0</v>
      </c>
      <c r="E64" s="53">
        <v>0.22252826906349668</v>
      </c>
      <c r="F64" s="115">
        <v>0.4875326181501885</v>
      </c>
      <c r="G64" s="111" t="str">
        <f t="shared" si="0"/>
        <v>11</v>
      </c>
      <c r="H64" s="4"/>
    </row>
    <row r="65" spans="2:8" x14ac:dyDescent="0.2">
      <c r="B65" s="52" t="s">
        <v>176</v>
      </c>
      <c r="C65" s="86">
        <f>'Total Market by Category Rev'!G65/'Total Market by Category Rev'!K65</f>
        <v>0.26180665610142628</v>
      </c>
      <c r="D65" s="86">
        <f>'Total Market by Category Rev'!H65/'Total Market by Category Rev'!K65</f>
        <v>0</v>
      </c>
      <c r="E65" s="53">
        <v>0.23030591218893648</v>
      </c>
      <c r="F65" s="115">
        <v>0.50800443810429552</v>
      </c>
      <c r="G65" s="111" t="str">
        <f t="shared" si="0"/>
        <v>11</v>
      </c>
      <c r="H65" s="4"/>
    </row>
    <row r="66" spans="2:8" x14ac:dyDescent="0.2">
      <c r="B66" s="52" t="s">
        <v>177</v>
      </c>
      <c r="C66" s="86">
        <f>'Total Market by Category Rev'!G66/'Total Market by Category Rev'!K66</f>
        <v>0.304925959504382</v>
      </c>
      <c r="D66" s="86">
        <f>'Total Market by Category Rev'!H66/'Total Market by Category Rev'!K66</f>
        <v>0</v>
      </c>
      <c r="E66" s="53">
        <v>0.21202962067402145</v>
      </c>
      <c r="F66" s="115">
        <v>0.48314946350309801</v>
      </c>
      <c r="G66" s="111" t="str">
        <f t="shared" si="0"/>
        <v>10</v>
      </c>
      <c r="H66" s="4"/>
    </row>
    <row r="67" spans="2:8" x14ac:dyDescent="0.2">
      <c r="B67" s="52" t="s">
        <v>178</v>
      </c>
      <c r="C67" s="86">
        <f>'Total Market by Category Rev'!G67/'Total Market by Category Rev'!K67</f>
        <v>0.29346567411083541</v>
      </c>
      <c r="D67" s="86">
        <f>'Total Market by Category Rev'!H67/'Total Market by Category Rev'!K67</f>
        <v>0</v>
      </c>
      <c r="E67" s="53">
        <v>0.23242349048800662</v>
      </c>
      <c r="F67" s="115">
        <v>0.474110835401158</v>
      </c>
      <c r="G67" s="111" t="str">
        <f t="shared" si="0"/>
        <v>10</v>
      </c>
      <c r="H67" s="4"/>
    </row>
    <row r="68" spans="2:8" x14ac:dyDescent="0.2">
      <c r="B68" s="52" t="s">
        <v>179</v>
      </c>
      <c r="C68" s="86">
        <f>'Total Market by Category Rev'!G68/'Total Market by Category Rev'!K68</f>
        <v>0.2873688020267825</v>
      </c>
      <c r="D68" s="86">
        <f>'Total Market by Category Rev'!H68/'Total Market by Category Rev'!K68</f>
        <v>0</v>
      </c>
      <c r="E68" s="53">
        <v>0.232579185520362</v>
      </c>
      <c r="F68" s="115">
        <v>0.48018099547511317</v>
      </c>
      <c r="G68" s="111" t="str">
        <f t="shared" si="0"/>
        <v>10</v>
      </c>
      <c r="H68" s="4"/>
    </row>
    <row r="69" spans="2:8" x14ac:dyDescent="0.2">
      <c r="B69" s="52" t="s">
        <v>180</v>
      </c>
      <c r="C69" s="86">
        <f>'Total Market by Category Rev'!G69/'Total Market by Category Rev'!K69</f>
        <v>0.24580569644947325</v>
      </c>
      <c r="D69" s="86">
        <f>'Total Market by Category Rev'!H69/'Total Market by Category Rev'!K69</f>
        <v>0</v>
      </c>
      <c r="E69" s="53">
        <v>0.23765853658536584</v>
      </c>
      <c r="F69" s="115">
        <v>0.51668292682926831</v>
      </c>
      <c r="G69" s="111" t="str">
        <f t="shared" si="0"/>
        <v>10</v>
      </c>
      <c r="H69" s="4"/>
    </row>
    <row r="70" spans="2:8" x14ac:dyDescent="0.2">
      <c r="B70" s="52" t="s">
        <v>181</v>
      </c>
      <c r="C70" s="86">
        <f>'Total Market by Category Rev'!G70/'Total Market by Category Rev'!K70</f>
        <v>0.27662895044869296</v>
      </c>
      <c r="D70" s="86">
        <f>'Total Market by Category Rev'!H70/'Total Market by Category Rev'!K70</f>
        <v>0</v>
      </c>
      <c r="E70" s="53">
        <v>0.21717073170731707</v>
      </c>
      <c r="F70" s="115">
        <v>0.50634146341463415</v>
      </c>
      <c r="G70" s="111" t="str">
        <f t="shared" si="0"/>
        <v>09</v>
      </c>
      <c r="H70" s="4"/>
    </row>
    <row r="71" spans="2:8" x14ac:dyDescent="0.2">
      <c r="B71" s="52" t="s">
        <v>182</v>
      </c>
      <c r="C71" s="86">
        <f>'Total Market by Category Rev'!G71/'Total Market by Category Rev'!K71</f>
        <v>0.25900514579759865</v>
      </c>
      <c r="D71" s="86">
        <f>'Total Market by Category Rev'!H71/'Total Market by Category Rev'!K71</f>
        <v>0</v>
      </c>
      <c r="E71" s="53">
        <v>0.23225391378940596</v>
      </c>
      <c r="F71" s="115">
        <v>0.50889984988205017</v>
      </c>
      <c r="G71" s="111" t="str">
        <f t="shared" si="0"/>
        <v>09</v>
      </c>
      <c r="H71" s="4"/>
    </row>
    <row r="72" spans="2:8" x14ac:dyDescent="0.2">
      <c r="B72" s="52" t="s">
        <v>183</v>
      </c>
      <c r="C72" s="86">
        <f>'Total Market by Category Rev'!G72/'Total Market by Category Rev'!K72</f>
        <v>0.27814569536423839</v>
      </c>
      <c r="D72" s="86">
        <f>'Total Market by Category Rev'!H72/'Total Market by Category Rev'!K72</f>
        <v>0</v>
      </c>
      <c r="E72" s="53">
        <v>0.23068432671081679</v>
      </c>
      <c r="F72" s="115">
        <v>0.49116997792494482</v>
      </c>
      <c r="G72" s="111" t="str">
        <f t="shared" si="0"/>
        <v>09</v>
      </c>
      <c r="H72" s="4"/>
    </row>
    <row r="73" spans="2:8" x14ac:dyDescent="0.2">
      <c r="B73" s="52" t="s">
        <v>184</v>
      </c>
      <c r="C73" s="86">
        <f>'Total Market by Category Rev'!G73/'Total Market by Category Rev'!K73</f>
        <v>0.24914675767918087</v>
      </c>
      <c r="D73" s="86">
        <f>'Total Market by Category Rev'!H73/'Total Market by Category Rev'!K73</f>
        <v>0</v>
      </c>
      <c r="E73" s="53">
        <v>0.23890784982935154</v>
      </c>
      <c r="F73" s="115">
        <v>0.51194539249146753</v>
      </c>
      <c r="G73" s="111" t="str">
        <f t="shared" si="0"/>
        <v>09</v>
      </c>
      <c r="H73" s="4"/>
    </row>
    <row r="74" spans="2:8" x14ac:dyDescent="0.2">
      <c r="B74" s="52" t="s">
        <v>185</v>
      </c>
      <c r="C74" s="86">
        <f>'Total Market by Category Rev'!G74/'Total Market by Category Rev'!K74</f>
        <v>0.2813852813852814</v>
      </c>
      <c r="D74" s="86">
        <f>'Total Market by Category Rev'!H74/'Total Market by Category Rev'!K74</f>
        <v>0</v>
      </c>
      <c r="E74" s="53">
        <v>0.23376623376623376</v>
      </c>
      <c r="F74" s="115">
        <v>0.48484848484848486</v>
      </c>
      <c r="G74" s="111" t="str">
        <f t="shared" si="0"/>
        <v>08</v>
      </c>
      <c r="H74" s="4"/>
    </row>
    <row r="75" spans="2:8" x14ac:dyDescent="0.2">
      <c r="B75" s="52" t="s">
        <v>186</v>
      </c>
      <c r="C75" s="86">
        <f>'Total Market by Category Rev'!G75/'Total Market by Category Rev'!K75</f>
        <v>0.27808553068912029</v>
      </c>
      <c r="D75" s="86">
        <f>'Total Market by Category Rev'!H75/'Total Market by Category Rev'!K75</f>
        <v>0</v>
      </c>
      <c r="E75" s="53">
        <v>0.25216042543762462</v>
      </c>
      <c r="F75" s="115">
        <v>0.46975404387325503</v>
      </c>
      <c r="G75" s="111" t="str">
        <f t="shared" si="0"/>
        <v>08</v>
      </c>
      <c r="H75" s="4"/>
    </row>
    <row r="76" spans="2:8" x14ac:dyDescent="0.2">
      <c r="B76" s="52" t="s">
        <v>187</v>
      </c>
      <c r="C76" s="86">
        <f>'Total Market by Category Rev'!G76/'Total Market by Category Rev'!K76</f>
        <v>0.27757575757575759</v>
      </c>
      <c r="D76" s="86">
        <f>'Total Market by Category Rev'!H76/'Total Market by Category Rev'!K76</f>
        <v>0</v>
      </c>
      <c r="E76" s="53">
        <v>0.2690909090909091</v>
      </c>
      <c r="F76" s="115">
        <v>0.45333333333333331</v>
      </c>
      <c r="G76" s="111" t="str">
        <f t="shared" si="0"/>
        <v>08</v>
      </c>
      <c r="H76" s="4"/>
    </row>
    <row r="77" spans="2:8" x14ac:dyDescent="0.2">
      <c r="B77" s="52" t="s">
        <v>188</v>
      </c>
      <c r="C77" s="86">
        <f>'Total Market by Category Rev'!G77/'Total Market by Category Rev'!K77</f>
        <v>0.24577373211963588</v>
      </c>
      <c r="D77" s="86">
        <f>'Total Market by Category Rev'!H77/'Total Market by Category Rev'!K77</f>
        <v>0</v>
      </c>
      <c r="E77" s="53">
        <v>0.27698309492847856</v>
      </c>
      <c r="F77" s="115">
        <v>0.47724317295188556</v>
      </c>
      <c r="G77" s="111" t="str">
        <f t="shared" si="0"/>
        <v>08</v>
      </c>
      <c r="H77" s="4"/>
    </row>
    <row r="78" spans="2:8" x14ac:dyDescent="0.2">
      <c r="B78" s="52" t="s">
        <v>189</v>
      </c>
      <c r="C78" s="86">
        <f>'Total Market by Category Rev'!G78/'Total Market by Category Rev'!K78</f>
        <v>0.27587117212249207</v>
      </c>
      <c r="D78" s="86">
        <f>'Total Market by Category Rev'!H78/'Total Market by Category Rev'!K78</f>
        <v>0</v>
      </c>
      <c r="E78" s="53">
        <v>0.25950369588173178</v>
      </c>
      <c r="F78" s="115">
        <v>0.4646251319957761</v>
      </c>
      <c r="G78" s="111" t="str">
        <f t="shared" si="0"/>
        <v>07</v>
      </c>
      <c r="H78" s="4"/>
    </row>
    <row r="79" spans="2:8" x14ac:dyDescent="0.2">
      <c r="B79" s="52" t="s">
        <v>190</v>
      </c>
      <c r="C79" s="86">
        <f>'Total Market by Category Rev'!G79/'Total Market by Category Rev'!K79</f>
        <v>0.27889591719378953</v>
      </c>
      <c r="D79" s="86">
        <f>'Total Market by Category Rev'!H79/'Total Market by Category Rev'!K79</f>
        <v>0</v>
      </c>
      <c r="E79" s="53">
        <v>0.26250718803910289</v>
      </c>
      <c r="F79" s="115">
        <v>0.45859689476710752</v>
      </c>
      <c r="G79" s="111" t="str">
        <f t="shared" si="0"/>
        <v>07</v>
      </c>
      <c r="H79" s="4"/>
    </row>
    <row r="80" spans="2:8" x14ac:dyDescent="0.2">
      <c r="B80" s="52" t="s">
        <v>191</v>
      </c>
      <c r="C80" s="86">
        <f>'Total Market by Category Rev'!G80/'Total Market by Category Rev'!K80</f>
        <v>0.27794840294840295</v>
      </c>
      <c r="D80" s="86">
        <f>'Total Market by Category Rev'!H80/'Total Market by Category Rev'!K80</f>
        <v>0</v>
      </c>
      <c r="E80" s="53">
        <v>0.26973886328725039</v>
      </c>
      <c r="F80" s="115">
        <v>0.45253456221198163</v>
      </c>
      <c r="G80" s="111" t="str">
        <f t="shared" si="0"/>
        <v>07</v>
      </c>
      <c r="H80" s="4"/>
    </row>
    <row r="81" spans="2:8" x14ac:dyDescent="0.2">
      <c r="B81" s="62" t="s">
        <v>192</v>
      </c>
      <c r="C81" s="86">
        <f>'Total Market by Category Rev'!G81/'Total Market by Category Rev'!K81</f>
        <v>0.28864353312302837</v>
      </c>
      <c r="D81" s="86">
        <f>'Total Market by Category Rev'!H81/'Total Market by Category Rev'!K81</f>
        <v>0</v>
      </c>
      <c r="E81" s="53">
        <v>0.28075709779179808</v>
      </c>
      <c r="F81" s="115">
        <v>0.43059936908517349</v>
      </c>
      <c r="G81" s="111" t="str">
        <f t="shared" ref="G81" si="1">TRIM(_xlfn.TEXTAFTER(B81," ",2))</f>
        <v>06</v>
      </c>
      <c r="H81" s="4"/>
    </row>
    <row r="82" spans="2:8" x14ac:dyDescent="0.2">
      <c r="G82" s="116"/>
    </row>
    <row r="83" spans="2:8" ht="15" x14ac:dyDescent="0.2">
      <c r="B83" s="9" t="s">
        <v>253</v>
      </c>
      <c r="G83" s="116"/>
    </row>
    <row r="84" spans="2:8" ht="12.75" thickBot="1" x14ac:dyDescent="0.25">
      <c r="G84" s="116"/>
    </row>
    <row r="85" spans="2:8" ht="33.75" x14ac:dyDescent="0.2">
      <c r="B85" s="180" t="s">
        <v>104</v>
      </c>
      <c r="C85" s="31" t="s">
        <v>105</v>
      </c>
      <c r="D85" s="122" t="s">
        <v>32</v>
      </c>
      <c r="E85" s="32" t="s">
        <v>20</v>
      </c>
      <c r="F85" s="54" t="s">
        <v>106</v>
      </c>
      <c r="G85"/>
    </row>
    <row r="86" spans="2:8" x14ac:dyDescent="0.2">
      <c r="B86" s="181"/>
      <c r="C86" s="56" t="s">
        <v>111</v>
      </c>
      <c r="D86" s="123" t="s">
        <v>111</v>
      </c>
      <c r="E86" s="57" t="s">
        <v>111</v>
      </c>
      <c r="F86" s="55" t="s">
        <v>111</v>
      </c>
      <c r="G86"/>
    </row>
    <row r="87" spans="2:8" x14ac:dyDescent="0.2">
      <c r="B87" s="73" t="s">
        <v>194</v>
      </c>
      <c r="C87" s="86">
        <f>'Total Market by Category Rev'!G88/'Total Market by Category Rev'!$K88</f>
        <v>0.11317989971996424</v>
      </c>
      <c r="D87" s="86">
        <f>'Total Market by Category Rev'!H88/'Total Market by Category Rev'!$K88</f>
        <v>0.29330239890889331</v>
      </c>
      <c r="E87" s="86">
        <f>'Total Market by Category Rev'!I88/'Total Market by Category Rev'!$K88</f>
        <v>0.15599443171653515</v>
      </c>
      <c r="F87" s="114">
        <f>'Total Market by Category Rev'!J88/'Total Market by Category Rev'!$K88</f>
        <v>0.43752326965460742</v>
      </c>
      <c r="G87"/>
    </row>
    <row r="88" spans="2:8" x14ac:dyDescent="0.2">
      <c r="B88" s="73" t="s">
        <v>195</v>
      </c>
      <c r="C88" s="86">
        <f>'Total Market by Category Rev'!G89/'Total Market by Category Rev'!$K89</f>
        <v>0.12384321769050118</v>
      </c>
      <c r="D88" s="86">
        <f>'Total Market by Category Rev'!H89/'Total Market by Category Rev'!$K89</f>
        <v>0.2730279326896819</v>
      </c>
      <c r="E88" s="86">
        <f>'Total Market by Category Rev'!I89/'Total Market by Category Rev'!$K89</f>
        <v>0.16564819253712323</v>
      </c>
      <c r="F88" s="114">
        <f>'Total Market by Category Rev'!J89/'Total Market by Category Rev'!$K89</f>
        <v>0.43748065708269357</v>
      </c>
      <c r="G88"/>
    </row>
    <row r="89" spans="2:8" x14ac:dyDescent="0.2">
      <c r="B89" s="73" t="s">
        <v>0</v>
      </c>
      <c r="C89" s="86">
        <f>'Total Market by Category Rev'!G90/'Total Market by Category Rev'!$K90</f>
        <v>0.1346887775197273</v>
      </c>
      <c r="D89" s="86">
        <f>'Total Market by Category Rev'!H90/'Total Market by Category Rev'!$K90</f>
        <v>0.25553789946895927</v>
      </c>
      <c r="E89" s="86">
        <f>'Total Market by Category Rev'!I90/'Total Market by Category Rev'!$K90</f>
        <v>0.16497575683494281</v>
      </c>
      <c r="F89" s="114">
        <f>'Total Market by Category Rev'!J90/'Total Market by Category Rev'!$K90</f>
        <v>0.44479756617637073</v>
      </c>
      <c r="G89"/>
    </row>
    <row r="90" spans="2:8" x14ac:dyDescent="0.2">
      <c r="B90" s="73" t="s">
        <v>1</v>
      </c>
      <c r="C90" s="86">
        <f>'Total Market by Category Rev'!G91/'Total Market by Category Rev'!$K91</f>
        <v>0.15669991265883412</v>
      </c>
      <c r="D90" s="86">
        <f>'Total Market by Category Rev'!H91/'Total Market by Category Rev'!$K91</f>
        <v>0.23284168709322967</v>
      </c>
      <c r="E90" s="86">
        <f>'Total Market by Category Rev'!I91/'Total Market by Category Rev'!$K91</f>
        <v>0.17562617981010342</v>
      </c>
      <c r="F90" s="114">
        <f>'Total Market by Category Rev'!J91/'Total Market by Category Rev'!$K91</f>
        <v>0.43483222043783282</v>
      </c>
      <c r="G90"/>
    </row>
    <row r="91" spans="2:8" x14ac:dyDescent="0.2">
      <c r="B91" s="73" t="s">
        <v>2</v>
      </c>
      <c r="C91" s="86">
        <f>'Total Market by Category Rev'!G92/'Total Market by Category Rev'!$K92</f>
        <v>0.16831963872647476</v>
      </c>
      <c r="D91" s="86">
        <f>'Total Market by Category Rev'!H92/'Total Market by Category Rev'!$K92</f>
        <v>0.22640912865773941</v>
      </c>
      <c r="E91" s="86">
        <f>'Total Market by Category Rev'!I92/'Total Market by Category Rev'!$K92</f>
        <v>0.16807057830908312</v>
      </c>
      <c r="F91" s="114">
        <f>'Total Market by Category Rev'!J92/'Total Market by Category Rev'!$K92</f>
        <v>0.43720065430670274</v>
      </c>
      <c r="G91"/>
    </row>
    <row r="92" spans="2:8" x14ac:dyDescent="0.2">
      <c r="B92" s="73" t="s">
        <v>3</v>
      </c>
      <c r="C92" s="86">
        <f>'Total Market by Category Rev'!G93/'Total Market by Category Rev'!$K93</f>
        <v>0.18305750995786851</v>
      </c>
      <c r="D92" s="86">
        <f>'Total Market by Category Rev'!H93/'Total Market by Category Rev'!$K93</f>
        <v>0.20387233019351192</v>
      </c>
      <c r="E92" s="86">
        <f>'Total Market by Category Rev'!I93/'Total Market by Category Rev'!$K93</f>
        <v>0.1615736045915967</v>
      </c>
      <c r="F92" s="114">
        <f>'Total Market by Category Rev'!J93/'Total Market by Category Rev'!$K93</f>
        <v>0.45149655525702281</v>
      </c>
      <c r="G92"/>
    </row>
    <row r="93" spans="2:8" x14ac:dyDescent="0.2">
      <c r="B93" s="73" t="s">
        <v>4</v>
      </c>
      <c r="C93" s="86">
        <f>'Total Market by Category Rev'!G94/'Total Market by Category Rev'!$K94</f>
        <v>0.19480157709779719</v>
      </c>
      <c r="D93" s="86">
        <f>'Total Market by Category Rev'!H94/'Total Market by Category Rev'!$K94</f>
        <v>0.17660923973600753</v>
      </c>
      <c r="E93" s="86">
        <f>'Total Market by Category Rev'!I94/'Total Market by Category Rev'!$K94</f>
        <v>0.17862346790091713</v>
      </c>
      <c r="F93" s="114">
        <f>'Total Market by Category Rev'!J94/'Total Market by Category Rev'!$K94</f>
        <v>0.44996571526527812</v>
      </c>
    </row>
  </sheetData>
  <mergeCells count="3">
    <mergeCell ref="B4:B5"/>
    <mergeCell ref="G4:G5"/>
    <mergeCell ref="B85:B86"/>
  </mergeCells>
  <phoneticPr fontId="33" type="noConversion"/>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V108"/>
  <sheetViews>
    <sheetView zoomScaleNormal="100" workbookViewId="0">
      <pane ySplit="15" topLeftCell="A16" activePane="bottomLeft" state="frozen"/>
      <selection activeCell="G18" sqref="G18"/>
      <selection pane="bottomLeft" activeCell="C1" sqref="C1"/>
    </sheetView>
  </sheetViews>
  <sheetFormatPr defaultColWidth="8.85546875" defaultRowHeight="12" x14ac:dyDescent="0.2"/>
  <cols>
    <col min="1" max="2" width="9.140625" style="1" hidden="1" customWidth="1"/>
    <col min="3" max="3" width="4" style="7" customWidth="1"/>
    <col min="4" max="4" width="16.140625" style="7" customWidth="1"/>
    <col min="5" max="5" width="10.42578125" style="7" bestFit="1" customWidth="1"/>
    <col min="6" max="6" width="22.140625" style="7" customWidth="1"/>
    <col min="7" max="7" width="12.42578125" style="7" bestFit="1" customWidth="1"/>
    <col min="8" max="8" width="9.140625" style="7" bestFit="1" customWidth="1"/>
    <col min="9" max="9" width="18.85546875" style="7" customWidth="1"/>
    <col min="10" max="10" width="21.140625" style="7" customWidth="1"/>
    <col min="11" max="11" width="8.85546875" style="7"/>
    <col min="12" max="12" width="16" style="7" customWidth="1"/>
    <col min="13" max="13" width="8.85546875" style="7"/>
    <col min="14" max="17" width="12.5703125" style="7" bestFit="1" customWidth="1"/>
    <col min="18" max="16384" width="8.85546875" style="7"/>
  </cols>
  <sheetData>
    <row r="1" spans="1:11" x14ac:dyDescent="0.2">
      <c r="A1" s="163" t="s">
        <v>102</v>
      </c>
    </row>
    <row r="2" spans="1:11" x14ac:dyDescent="0.2">
      <c r="A2"/>
      <c r="B2"/>
    </row>
    <row r="3" spans="1:11" x14ac:dyDescent="0.2">
      <c r="A3"/>
      <c r="B3"/>
    </row>
    <row r="4" spans="1:11" x14ac:dyDescent="0.2">
      <c r="A4"/>
      <c r="B4"/>
    </row>
    <row r="5" spans="1:11" x14ac:dyDescent="0.2">
      <c r="A5"/>
      <c r="B5"/>
    </row>
    <row r="6" spans="1:11" x14ac:dyDescent="0.2">
      <c r="A6"/>
      <c r="B6"/>
    </row>
    <row r="7" spans="1:11" x14ac:dyDescent="0.2">
      <c r="A7"/>
      <c r="B7"/>
    </row>
    <row r="8" spans="1:11" x14ac:dyDescent="0.2">
      <c r="A8"/>
      <c r="B8"/>
    </row>
    <row r="9" spans="1:11" x14ac:dyDescent="0.2">
      <c r="A9"/>
      <c r="B9"/>
    </row>
    <row r="10" spans="1:11" ht="15" x14ac:dyDescent="0.2">
      <c r="A10"/>
      <c r="B10"/>
      <c r="D10" s="9" t="s">
        <v>198</v>
      </c>
    </row>
    <row r="11" spans="1:11" ht="6" customHeight="1" x14ac:dyDescent="0.2">
      <c r="A11"/>
      <c r="B11"/>
      <c r="D11" s="9"/>
      <c r="K11" s="107"/>
    </row>
    <row r="12" spans="1:11" x14ac:dyDescent="0.2">
      <c r="A12"/>
      <c r="B12"/>
      <c r="D12" s="120" t="s">
        <v>199</v>
      </c>
      <c r="K12" s="107"/>
    </row>
    <row r="13" spans="1:11" ht="7.5" customHeight="1" x14ac:dyDescent="0.2">
      <c r="A13"/>
      <c r="B13"/>
      <c r="D13" s="9"/>
      <c r="K13" s="107"/>
    </row>
    <row r="14" spans="1:11" ht="22.5" x14ac:dyDescent="0.2">
      <c r="A14"/>
      <c r="B14"/>
      <c r="D14" s="185" t="s">
        <v>104</v>
      </c>
      <c r="E14" s="34" t="s">
        <v>200</v>
      </c>
      <c r="F14" s="34" t="s">
        <v>201</v>
      </c>
      <c r="G14" s="34" t="s">
        <v>202</v>
      </c>
      <c r="H14" s="34" t="s">
        <v>203</v>
      </c>
      <c r="I14" s="34" t="s">
        <v>204</v>
      </c>
      <c r="J14" s="34" t="s">
        <v>205</v>
      </c>
      <c r="K14" s="184" t="s">
        <v>109</v>
      </c>
    </row>
    <row r="15" spans="1:11" x14ac:dyDescent="0.2">
      <c r="A15"/>
      <c r="B15"/>
      <c r="D15" s="186"/>
      <c r="E15" s="35" t="s">
        <v>206</v>
      </c>
      <c r="F15" s="35" t="s">
        <v>206</v>
      </c>
      <c r="G15" s="35" t="s">
        <v>206</v>
      </c>
      <c r="H15" s="35" t="s">
        <v>206</v>
      </c>
      <c r="I15" s="35" t="s">
        <v>206</v>
      </c>
      <c r="J15" s="35" t="s">
        <v>206</v>
      </c>
      <c r="K15" s="184"/>
    </row>
    <row r="16" spans="1:11" x14ac:dyDescent="0.2">
      <c r="A16" s="160">
        <v>2025</v>
      </c>
      <c r="B16" s="1" t="str">
        <f>$A$1&amp;A16</f>
        <v>CY2025</v>
      </c>
      <c r="D16" s="98" t="s">
        <v>115</v>
      </c>
      <c r="E16" s="89">
        <v>161.1</v>
      </c>
      <c r="F16" s="89">
        <v>322.60000000000002</v>
      </c>
      <c r="G16" s="89">
        <v>1509.7</v>
      </c>
      <c r="H16" s="89">
        <v>108.8</v>
      </c>
      <c r="I16" s="89">
        <v>592.5</v>
      </c>
      <c r="J16" s="89">
        <v>2102.1999999999998</v>
      </c>
      <c r="K16" s="105"/>
    </row>
    <row r="17" spans="1:12" x14ac:dyDescent="0.2">
      <c r="A17" s="160">
        <v>2025</v>
      </c>
      <c r="B17" s="1" t="str">
        <f t="shared" ref="B17:B49" si="0">$A$1&amp;A17</f>
        <v>CY2025</v>
      </c>
      <c r="D17" s="95" t="s">
        <v>207</v>
      </c>
      <c r="E17" s="82">
        <v>130.6</v>
      </c>
      <c r="F17" s="82">
        <v>269</v>
      </c>
      <c r="G17" s="82">
        <v>1346.9</v>
      </c>
      <c r="H17" s="82">
        <v>97.1</v>
      </c>
      <c r="I17" s="82">
        <f t="shared" ref="I17" si="1">E17+F17+H17</f>
        <v>496.70000000000005</v>
      </c>
      <c r="J17" s="82">
        <f>SUM(E17:H17)</f>
        <v>1843.6</v>
      </c>
      <c r="K17" s="108"/>
      <c r="L17" s="144"/>
    </row>
    <row r="18" spans="1:12" x14ac:dyDescent="0.2">
      <c r="A18" s="160">
        <v>2025</v>
      </c>
      <c r="B18" s="1" t="str">
        <f t="shared" si="0"/>
        <v>CY2025</v>
      </c>
      <c r="D18" s="95" t="s">
        <v>118</v>
      </c>
      <c r="E18" s="82">
        <v>144.4</v>
      </c>
      <c r="F18" s="82">
        <v>277.89999999999998</v>
      </c>
      <c r="G18" s="82">
        <v>1368.3</v>
      </c>
      <c r="H18" s="82">
        <v>102.1</v>
      </c>
      <c r="I18" s="82">
        <f t="shared" ref="I18:I24" si="2">E18+F18+H18</f>
        <v>524.4</v>
      </c>
      <c r="J18" s="82">
        <f t="shared" ref="J18:J24" si="3">SUM(E18:H18)</f>
        <v>1892.6999999999998</v>
      </c>
      <c r="K18" s="108"/>
      <c r="L18" s="125"/>
    </row>
    <row r="19" spans="1:12" x14ac:dyDescent="0.2">
      <c r="A19" s="160">
        <v>2025</v>
      </c>
      <c r="B19" s="1" t="str">
        <f t="shared" si="0"/>
        <v>CY2025</v>
      </c>
      <c r="D19" s="95" t="s">
        <v>119</v>
      </c>
      <c r="E19" s="82">
        <v>120.7</v>
      </c>
      <c r="F19" s="82">
        <v>254.6</v>
      </c>
      <c r="G19" s="82">
        <v>1165.0999999999999</v>
      </c>
      <c r="H19" s="82">
        <v>91</v>
      </c>
      <c r="I19" s="82">
        <f t="shared" si="2"/>
        <v>466.3</v>
      </c>
      <c r="J19" s="82">
        <f t="shared" si="3"/>
        <v>1631.3999999999999</v>
      </c>
      <c r="K19" s="108"/>
      <c r="L19" s="125"/>
    </row>
    <row r="20" spans="1:12" x14ac:dyDescent="0.2">
      <c r="A20" s="160">
        <v>2024</v>
      </c>
      <c r="B20" s="1" t="str">
        <f t="shared" si="0"/>
        <v>CY2024</v>
      </c>
      <c r="D20" s="98" t="s">
        <v>120</v>
      </c>
      <c r="E20" s="89">
        <v>160.6</v>
      </c>
      <c r="F20" s="89">
        <v>282.10000000000002</v>
      </c>
      <c r="G20" s="89">
        <v>1308.7</v>
      </c>
      <c r="H20" s="89">
        <v>104.4</v>
      </c>
      <c r="I20" s="89">
        <f t="shared" si="2"/>
        <v>547.1</v>
      </c>
      <c r="J20" s="89">
        <f t="shared" si="3"/>
        <v>1855.8000000000002</v>
      </c>
      <c r="K20" s="108"/>
      <c r="L20" s="125"/>
    </row>
    <row r="21" spans="1:12" x14ac:dyDescent="0.2">
      <c r="A21" s="160">
        <v>2024</v>
      </c>
      <c r="B21" s="1" t="str">
        <f t="shared" si="0"/>
        <v>CY2024</v>
      </c>
      <c r="D21" s="95" t="s">
        <v>121</v>
      </c>
      <c r="E21" s="82">
        <v>140.19999999999999</v>
      </c>
      <c r="F21" s="82">
        <v>268.8</v>
      </c>
      <c r="G21" s="82">
        <v>1154</v>
      </c>
      <c r="H21" s="82">
        <v>95.2</v>
      </c>
      <c r="I21" s="82">
        <f t="shared" si="2"/>
        <v>504.2</v>
      </c>
      <c r="J21" s="82">
        <f t="shared" si="3"/>
        <v>1658.2</v>
      </c>
      <c r="K21" s="108"/>
      <c r="L21" s="125"/>
    </row>
    <row r="22" spans="1:12" x14ac:dyDescent="0.2">
      <c r="A22" s="160">
        <v>2024</v>
      </c>
      <c r="B22" s="1" t="str">
        <f t="shared" si="0"/>
        <v>CY2024</v>
      </c>
      <c r="D22" s="95" t="s">
        <v>122</v>
      </c>
      <c r="E22" s="82">
        <v>141.9</v>
      </c>
      <c r="F22" s="82">
        <v>279.8</v>
      </c>
      <c r="G22" s="82">
        <v>1091.5999999999999</v>
      </c>
      <c r="H22" s="82">
        <v>97.1</v>
      </c>
      <c r="I22" s="82">
        <f t="shared" si="2"/>
        <v>518.80000000000007</v>
      </c>
      <c r="J22" s="82">
        <f t="shared" si="3"/>
        <v>1610.3999999999999</v>
      </c>
      <c r="K22" s="108"/>
      <c r="L22" s="125"/>
    </row>
    <row r="23" spans="1:12" x14ac:dyDescent="0.2">
      <c r="A23" s="160">
        <v>2024</v>
      </c>
      <c r="B23" s="1" t="str">
        <f t="shared" si="0"/>
        <v>CY2024</v>
      </c>
      <c r="D23" s="95" t="s">
        <v>123</v>
      </c>
      <c r="E23" s="82">
        <v>133.5</v>
      </c>
      <c r="F23" s="82">
        <v>255.3</v>
      </c>
      <c r="G23" s="82">
        <v>944.9</v>
      </c>
      <c r="H23" s="82">
        <v>82</v>
      </c>
      <c r="I23" s="82">
        <f t="shared" si="2"/>
        <v>470.8</v>
      </c>
      <c r="J23" s="82">
        <f t="shared" si="3"/>
        <v>1415.7</v>
      </c>
      <c r="K23" s="108"/>
      <c r="L23" s="125"/>
    </row>
    <row r="24" spans="1:12" x14ac:dyDescent="0.2">
      <c r="A24" s="160">
        <v>2023</v>
      </c>
      <c r="B24" s="1" t="str">
        <f t="shared" si="0"/>
        <v>CY2023</v>
      </c>
      <c r="D24" s="98" t="s">
        <v>124</v>
      </c>
      <c r="E24" s="89">
        <v>156.5</v>
      </c>
      <c r="F24" s="89">
        <v>302.2</v>
      </c>
      <c r="G24" s="89">
        <v>1098</v>
      </c>
      <c r="H24" s="89">
        <v>94.4</v>
      </c>
      <c r="I24" s="89">
        <f t="shared" si="2"/>
        <v>553.1</v>
      </c>
      <c r="J24" s="89">
        <f t="shared" si="3"/>
        <v>1651.1000000000001</v>
      </c>
      <c r="K24" s="108" t="str">
        <f>TRIM(_xlfn.TEXTAFTER(D24," ",2))</f>
        <v>23</v>
      </c>
      <c r="L24" s="125"/>
    </row>
    <row r="25" spans="1:12" x14ac:dyDescent="0.2">
      <c r="A25" s="160">
        <v>2023</v>
      </c>
      <c r="B25" s="1" t="str">
        <f t="shared" si="0"/>
        <v>CY2023</v>
      </c>
      <c r="D25" s="95" t="s">
        <v>126</v>
      </c>
      <c r="E25" s="82">
        <v>138.4</v>
      </c>
      <c r="F25" s="82">
        <v>264</v>
      </c>
      <c r="G25" s="82">
        <v>965.5</v>
      </c>
      <c r="H25" s="82">
        <v>85</v>
      </c>
      <c r="I25" s="82">
        <f t="shared" ref="I25:I26" si="4">E25+F25+H25</f>
        <v>487.4</v>
      </c>
      <c r="J25" s="82">
        <f t="shared" ref="J25:J30" si="5">SUM(E25:H25)</f>
        <v>1452.9</v>
      </c>
      <c r="K25" s="108" t="str">
        <f t="shared" ref="K25:K49" si="6">TRIM(_xlfn.TEXTAFTER(D25," ",2))</f>
        <v>23</v>
      </c>
      <c r="L25" s="125"/>
    </row>
    <row r="26" spans="1:12" x14ac:dyDescent="0.2">
      <c r="A26" s="160">
        <v>2023</v>
      </c>
      <c r="B26" s="1" t="str">
        <f t="shared" si="0"/>
        <v>CY2023</v>
      </c>
      <c r="D26" s="95" t="s">
        <v>127</v>
      </c>
      <c r="E26" s="82">
        <v>143.80000000000001</v>
      </c>
      <c r="F26" s="82">
        <v>264.89999999999998</v>
      </c>
      <c r="G26" s="82">
        <v>918.8</v>
      </c>
      <c r="H26" s="82">
        <v>86.5</v>
      </c>
      <c r="I26" s="82">
        <f t="shared" si="4"/>
        <v>495.2</v>
      </c>
      <c r="J26" s="82">
        <f t="shared" si="5"/>
        <v>1414</v>
      </c>
      <c r="K26" s="108" t="str">
        <f t="shared" si="6"/>
        <v>23</v>
      </c>
      <c r="L26" s="125"/>
    </row>
    <row r="27" spans="1:12" x14ac:dyDescent="0.2">
      <c r="A27" s="160">
        <v>2023</v>
      </c>
      <c r="B27" s="1" t="str">
        <f t="shared" si="0"/>
        <v>CY2023</v>
      </c>
      <c r="D27" s="95" t="s">
        <v>128</v>
      </c>
      <c r="E27" s="82">
        <v>135.80000000000001</v>
      </c>
      <c r="F27" s="82">
        <v>243</v>
      </c>
      <c r="G27" s="82">
        <v>780.7</v>
      </c>
      <c r="H27" s="82">
        <v>68.900000000000006</v>
      </c>
      <c r="I27" s="82">
        <f t="shared" ref="I27:I31" si="7">E27+F27+H27</f>
        <v>447.70000000000005</v>
      </c>
      <c r="J27" s="82">
        <f t="shared" si="5"/>
        <v>1228.4000000000001</v>
      </c>
      <c r="K27" s="108" t="str">
        <f t="shared" si="6"/>
        <v>23</v>
      </c>
      <c r="L27" s="125"/>
    </row>
    <row r="28" spans="1:12" x14ac:dyDescent="0.2">
      <c r="A28" s="160">
        <f>A24-1</f>
        <v>2022</v>
      </c>
      <c r="B28" s="1" t="str">
        <f t="shared" si="0"/>
        <v>CY2022</v>
      </c>
      <c r="D28" s="98" t="s">
        <v>129</v>
      </c>
      <c r="E28" s="89">
        <v>209.6</v>
      </c>
      <c r="F28" s="89">
        <v>312.7</v>
      </c>
      <c r="G28" s="89">
        <v>917.9</v>
      </c>
      <c r="H28" s="89">
        <v>71.5</v>
      </c>
      <c r="I28" s="89">
        <f t="shared" si="7"/>
        <v>593.79999999999995</v>
      </c>
      <c r="J28" s="89">
        <f t="shared" si="5"/>
        <v>1511.6999999999998</v>
      </c>
      <c r="K28" s="108" t="str">
        <f t="shared" si="6"/>
        <v>22</v>
      </c>
      <c r="L28" s="125"/>
    </row>
    <row r="29" spans="1:12" x14ac:dyDescent="0.2">
      <c r="A29" s="160">
        <f t="shared" ref="A29:A49" si="8">A25-1</f>
        <v>2022</v>
      </c>
      <c r="B29" s="1" t="str">
        <f t="shared" si="0"/>
        <v>CY2022</v>
      </c>
      <c r="D29" s="95" t="s">
        <v>130</v>
      </c>
      <c r="E29" s="82">
        <v>153.69999999999999</v>
      </c>
      <c r="F29" s="82">
        <v>276.60000000000002</v>
      </c>
      <c r="G29" s="82">
        <v>840.6</v>
      </c>
      <c r="H29" s="82">
        <f>58.5+14.5</f>
        <v>73</v>
      </c>
      <c r="I29" s="82">
        <f t="shared" si="7"/>
        <v>503.3</v>
      </c>
      <c r="J29" s="82">
        <f t="shared" si="5"/>
        <v>1343.9</v>
      </c>
      <c r="K29" s="108" t="str">
        <f t="shared" si="6"/>
        <v>22</v>
      </c>
      <c r="L29" s="125"/>
    </row>
    <row r="30" spans="1:12" x14ac:dyDescent="0.2">
      <c r="A30" s="160">
        <f t="shared" si="8"/>
        <v>2022</v>
      </c>
      <c r="B30" s="1" t="str">
        <f t="shared" si="0"/>
        <v>CY2022</v>
      </c>
      <c r="D30" s="95" t="s">
        <v>131</v>
      </c>
      <c r="E30" s="82">
        <v>195.4</v>
      </c>
      <c r="F30" s="82">
        <v>324.3</v>
      </c>
      <c r="G30" s="82">
        <v>821.5</v>
      </c>
      <c r="H30" s="82">
        <v>73</v>
      </c>
      <c r="I30" s="82">
        <f t="shared" si="7"/>
        <v>592.70000000000005</v>
      </c>
      <c r="J30" s="82">
        <f t="shared" si="5"/>
        <v>1414.2</v>
      </c>
      <c r="K30" s="108" t="str">
        <f t="shared" si="6"/>
        <v>22</v>
      </c>
      <c r="L30" s="125"/>
    </row>
    <row r="31" spans="1:12" x14ac:dyDescent="0.2">
      <c r="A31" s="160">
        <f t="shared" si="8"/>
        <v>2022</v>
      </c>
      <c r="B31" s="1" t="str">
        <f t="shared" si="0"/>
        <v>CY2022</v>
      </c>
      <c r="D31" s="95" t="s">
        <v>132</v>
      </c>
      <c r="E31" s="82">
        <v>169.8</v>
      </c>
      <c r="F31" s="82">
        <v>307.60000000000002</v>
      </c>
      <c r="G31" s="82">
        <v>725.7</v>
      </c>
      <c r="H31" s="82">
        <v>57.6</v>
      </c>
      <c r="I31" s="82">
        <f t="shared" si="7"/>
        <v>535</v>
      </c>
      <c r="J31" s="82">
        <f t="shared" ref="J31:J32" si="9">SUM(E31:H31)</f>
        <v>1260.7</v>
      </c>
      <c r="K31" s="108" t="str">
        <f t="shared" si="6"/>
        <v>22</v>
      </c>
      <c r="L31" s="125"/>
    </row>
    <row r="32" spans="1:12" x14ac:dyDescent="0.2">
      <c r="A32" s="160">
        <f t="shared" si="8"/>
        <v>2021</v>
      </c>
      <c r="B32" s="1" t="str">
        <f t="shared" si="0"/>
        <v>CY2021</v>
      </c>
      <c r="D32" s="98" t="s">
        <v>133</v>
      </c>
      <c r="E32" s="89">
        <v>203.5</v>
      </c>
      <c r="F32" s="89">
        <v>385</v>
      </c>
      <c r="G32" s="89">
        <v>829.2</v>
      </c>
      <c r="H32" s="89">
        <v>59.2</v>
      </c>
      <c r="I32" s="89">
        <f>SUM(E32,F32,H32)</f>
        <v>647.70000000000005</v>
      </c>
      <c r="J32" s="89">
        <f t="shared" si="9"/>
        <v>1476.9</v>
      </c>
      <c r="K32" s="108" t="str">
        <f t="shared" si="6"/>
        <v>21</v>
      </c>
      <c r="L32" s="125"/>
    </row>
    <row r="33" spans="1:12" x14ac:dyDescent="0.2">
      <c r="A33" s="160">
        <f t="shared" si="8"/>
        <v>2021</v>
      </c>
      <c r="B33" s="1" t="str">
        <f t="shared" si="0"/>
        <v>CY2021</v>
      </c>
      <c r="D33" s="95" t="s">
        <v>134</v>
      </c>
      <c r="E33" s="82">
        <v>129.4</v>
      </c>
      <c r="F33" s="82">
        <v>305</v>
      </c>
      <c r="G33" s="82">
        <v>804.8</v>
      </c>
      <c r="H33" s="82">
        <v>56.3</v>
      </c>
      <c r="I33" s="82">
        <f>E33+F33+H33</f>
        <v>490.7</v>
      </c>
      <c r="J33" s="82">
        <f>SUM(E33:H33)</f>
        <v>1295.4999999999998</v>
      </c>
      <c r="K33" s="108" t="str">
        <f t="shared" si="6"/>
        <v>21</v>
      </c>
      <c r="L33" s="125"/>
    </row>
    <row r="34" spans="1:12" x14ac:dyDescent="0.2">
      <c r="A34" s="160">
        <f t="shared" si="8"/>
        <v>2021</v>
      </c>
      <c r="B34" s="1" t="str">
        <f t="shared" si="0"/>
        <v>CY2021</v>
      </c>
      <c r="D34" s="95" t="s">
        <v>135</v>
      </c>
      <c r="E34" s="82">
        <v>180.8</v>
      </c>
      <c r="F34" s="82">
        <v>328.4</v>
      </c>
      <c r="G34" s="82">
        <v>725.2</v>
      </c>
      <c r="H34" s="82">
        <v>54.1</v>
      </c>
      <c r="I34" s="82">
        <f>E34+F34+H34</f>
        <v>563.29999999999995</v>
      </c>
      <c r="J34" s="82">
        <f>SUM(E34:H34)</f>
        <v>1288.5</v>
      </c>
      <c r="K34" s="108" t="str">
        <f t="shared" si="6"/>
        <v>21</v>
      </c>
      <c r="L34" s="125"/>
    </row>
    <row r="35" spans="1:12" x14ac:dyDescent="0.2">
      <c r="A35" s="160">
        <f t="shared" si="8"/>
        <v>2021</v>
      </c>
      <c r="B35" s="1" t="str">
        <f t="shared" si="0"/>
        <v>CY2021</v>
      </c>
      <c r="D35" s="95" t="s">
        <v>136</v>
      </c>
      <c r="E35" s="82">
        <v>152.5</v>
      </c>
      <c r="F35" s="82">
        <v>297.2</v>
      </c>
      <c r="G35" s="82">
        <v>586.6</v>
      </c>
      <c r="H35" s="82">
        <v>38.700000000000003</v>
      </c>
      <c r="I35" s="82">
        <f>E35+F35+H35</f>
        <v>488.4</v>
      </c>
      <c r="J35" s="82">
        <f>SUM(E35:H35)</f>
        <v>1075</v>
      </c>
      <c r="K35" s="108" t="str">
        <f t="shared" si="6"/>
        <v>21</v>
      </c>
      <c r="L35" s="125"/>
    </row>
    <row r="36" spans="1:12" x14ac:dyDescent="0.2">
      <c r="A36" s="160">
        <f t="shared" si="8"/>
        <v>2020</v>
      </c>
      <c r="B36" s="1" t="str">
        <f t="shared" si="0"/>
        <v>CY2020</v>
      </c>
      <c r="D36" s="98" t="s">
        <v>137</v>
      </c>
      <c r="E36" s="89">
        <v>176.7</v>
      </c>
      <c r="F36" s="89">
        <v>367.7</v>
      </c>
      <c r="G36" s="89">
        <v>651.4</v>
      </c>
      <c r="H36" s="89">
        <v>17.5</v>
      </c>
      <c r="I36" s="89">
        <f>SUM(E36:F36)+H36</f>
        <v>561.9</v>
      </c>
      <c r="J36" s="89">
        <f t="shared" ref="J36:J40" si="10">SUM(E36:H36)</f>
        <v>1213.3</v>
      </c>
      <c r="K36" s="108" t="str">
        <f t="shared" si="6"/>
        <v>20</v>
      </c>
      <c r="L36" s="125"/>
    </row>
    <row r="37" spans="1:12" x14ac:dyDescent="0.2">
      <c r="A37" s="160">
        <f t="shared" si="8"/>
        <v>2020</v>
      </c>
      <c r="B37" s="1" t="str">
        <f t="shared" si="0"/>
        <v>CY2020</v>
      </c>
      <c r="D37" s="95" t="s">
        <v>138</v>
      </c>
      <c r="E37" s="82">
        <v>143.80000000000001</v>
      </c>
      <c r="F37" s="82">
        <v>270.39999999999998</v>
      </c>
      <c r="G37" s="82">
        <v>456.4</v>
      </c>
      <c r="H37" s="82">
        <v>13.5</v>
      </c>
      <c r="I37" s="82">
        <f>E37+F37+H37</f>
        <v>427.7</v>
      </c>
      <c r="J37" s="82">
        <f>SUM(E37:H37)</f>
        <v>884.09999999999991</v>
      </c>
      <c r="K37" s="108" t="str">
        <f t="shared" si="6"/>
        <v>20</v>
      </c>
      <c r="L37" s="125"/>
    </row>
    <row r="38" spans="1:12" x14ac:dyDescent="0.2">
      <c r="A38" s="160">
        <f t="shared" si="8"/>
        <v>2020</v>
      </c>
      <c r="B38" s="1" t="str">
        <f t="shared" si="0"/>
        <v>CY2020</v>
      </c>
      <c r="D38" s="95" t="s">
        <v>139</v>
      </c>
      <c r="E38" s="82">
        <v>116.3</v>
      </c>
      <c r="F38" s="82">
        <v>242.4</v>
      </c>
      <c r="G38" s="82">
        <v>407.5</v>
      </c>
      <c r="H38" s="82">
        <v>9</v>
      </c>
      <c r="I38" s="82">
        <f>E38+F38+H38</f>
        <v>367.7</v>
      </c>
      <c r="J38" s="82">
        <f>SUM(E38:H38)</f>
        <v>775.2</v>
      </c>
      <c r="K38" s="108" t="str">
        <f t="shared" si="6"/>
        <v>20</v>
      </c>
      <c r="L38" s="125"/>
    </row>
    <row r="39" spans="1:12" x14ac:dyDescent="0.2">
      <c r="A39" s="160">
        <f t="shared" si="8"/>
        <v>2020</v>
      </c>
      <c r="B39" s="1" t="str">
        <f t="shared" si="0"/>
        <v>CY2020</v>
      </c>
      <c r="D39" s="95" t="s">
        <v>140</v>
      </c>
      <c r="E39" s="82">
        <v>126.3</v>
      </c>
      <c r="F39" s="82">
        <v>255.2</v>
      </c>
      <c r="G39" s="82">
        <v>434.8</v>
      </c>
      <c r="H39" s="82">
        <v>12</v>
      </c>
      <c r="I39" s="82">
        <f>E39+F39+H39</f>
        <v>393.5</v>
      </c>
      <c r="J39" s="82">
        <f>SUM(E39:H39)</f>
        <v>828.3</v>
      </c>
      <c r="K39" s="108" t="str">
        <f t="shared" si="6"/>
        <v>20</v>
      </c>
      <c r="L39" s="125"/>
    </row>
    <row r="40" spans="1:12" x14ac:dyDescent="0.2">
      <c r="A40" s="160">
        <f t="shared" si="8"/>
        <v>2019</v>
      </c>
      <c r="B40" s="1" t="str">
        <f t="shared" si="0"/>
        <v>CY2019</v>
      </c>
      <c r="D40" s="98" t="s">
        <v>141</v>
      </c>
      <c r="E40" s="89">
        <v>140.1</v>
      </c>
      <c r="F40" s="89">
        <v>332.3</v>
      </c>
      <c r="G40" s="89">
        <v>457.2</v>
      </c>
      <c r="H40" s="89">
        <v>11</v>
      </c>
      <c r="I40" s="89">
        <f>J40-G40</f>
        <v>483.39999999999992</v>
      </c>
      <c r="J40" s="89">
        <f t="shared" si="10"/>
        <v>940.59999999999991</v>
      </c>
      <c r="K40" s="108" t="str">
        <f t="shared" si="6"/>
        <v>19</v>
      </c>
      <c r="L40" s="125"/>
    </row>
    <row r="41" spans="1:12" x14ac:dyDescent="0.2">
      <c r="A41" s="160">
        <f t="shared" si="8"/>
        <v>2019</v>
      </c>
      <c r="B41" s="1" t="str">
        <f t="shared" si="0"/>
        <v>CY2019</v>
      </c>
      <c r="D41" s="95" t="s">
        <v>142</v>
      </c>
      <c r="E41" s="82">
        <v>131.6</v>
      </c>
      <c r="F41" s="82">
        <v>306.7</v>
      </c>
      <c r="G41" s="82">
        <v>413.4</v>
      </c>
      <c r="H41" s="82">
        <v>11.7</v>
      </c>
      <c r="I41" s="82">
        <f>J41-G41</f>
        <v>450</v>
      </c>
      <c r="J41" s="82">
        <v>863.4</v>
      </c>
      <c r="K41" s="108" t="str">
        <f t="shared" si="6"/>
        <v>19</v>
      </c>
      <c r="L41" s="125"/>
    </row>
    <row r="42" spans="1:12" x14ac:dyDescent="0.2">
      <c r="A42" s="160">
        <f t="shared" si="8"/>
        <v>2019</v>
      </c>
      <c r="B42" s="1" t="str">
        <f t="shared" si="0"/>
        <v>CY2019</v>
      </c>
      <c r="D42" s="95" t="s">
        <v>143</v>
      </c>
      <c r="E42" s="82">
        <v>146.69999999999999</v>
      </c>
      <c r="F42" s="82">
        <v>295.7</v>
      </c>
      <c r="G42" s="82">
        <v>409.5</v>
      </c>
      <c r="H42" s="82">
        <v>11.7</v>
      </c>
      <c r="I42" s="82">
        <v>454.1</v>
      </c>
      <c r="J42" s="82">
        <v>863.6</v>
      </c>
      <c r="K42" s="108" t="str">
        <f t="shared" si="6"/>
        <v>19</v>
      </c>
      <c r="L42" s="125"/>
    </row>
    <row r="43" spans="1:12" x14ac:dyDescent="0.2">
      <c r="A43" s="160">
        <f t="shared" si="8"/>
        <v>2019</v>
      </c>
      <c r="B43" s="1" t="str">
        <f t="shared" si="0"/>
        <v>CY2019</v>
      </c>
      <c r="D43" s="95" t="s">
        <v>144</v>
      </c>
      <c r="E43" s="82">
        <v>145.5</v>
      </c>
      <c r="F43" s="82">
        <v>277.10000000000002</v>
      </c>
      <c r="G43" s="82">
        <v>368.3</v>
      </c>
      <c r="H43" s="82">
        <v>8.1</v>
      </c>
      <c r="I43" s="82">
        <v>430.7</v>
      </c>
      <c r="J43" s="82">
        <v>799</v>
      </c>
      <c r="K43" s="108" t="str">
        <f t="shared" si="6"/>
        <v>19</v>
      </c>
      <c r="L43" s="125"/>
    </row>
    <row r="44" spans="1:12" x14ac:dyDescent="0.2">
      <c r="A44" s="160">
        <f t="shared" si="8"/>
        <v>2018</v>
      </c>
      <c r="B44" s="1" t="str">
        <f t="shared" si="0"/>
        <v>CY2018</v>
      </c>
      <c r="D44" s="98" t="s">
        <v>145</v>
      </c>
      <c r="E44" s="89">
        <v>198.5</v>
      </c>
      <c r="F44" s="89">
        <v>299.8</v>
      </c>
      <c r="G44" s="89">
        <v>375.3</v>
      </c>
      <c r="H44" s="89">
        <v>8.1999999999999993</v>
      </c>
      <c r="I44" s="89">
        <v>506.5</v>
      </c>
      <c r="J44" s="89">
        <v>881.8</v>
      </c>
      <c r="K44" s="108" t="str">
        <f t="shared" si="6"/>
        <v>18</v>
      </c>
      <c r="L44" s="125"/>
    </row>
    <row r="45" spans="1:12" x14ac:dyDescent="0.2">
      <c r="A45" s="160">
        <f t="shared" si="8"/>
        <v>2018</v>
      </c>
      <c r="B45" s="1" t="str">
        <f t="shared" si="0"/>
        <v>CY2018</v>
      </c>
      <c r="D45" s="95" t="s">
        <v>146</v>
      </c>
      <c r="E45" s="82">
        <v>178.3</v>
      </c>
      <c r="F45" s="82">
        <v>308.10000000000002</v>
      </c>
      <c r="G45" s="82">
        <v>328.4</v>
      </c>
      <c r="H45" s="82">
        <v>8</v>
      </c>
      <c r="I45" s="82">
        <v>494.4</v>
      </c>
      <c r="J45" s="82">
        <v>822.8</v>
      </c>
      <c r="K45" s="108" t="str">
        <f t="shared" si="6"/>
        <v>18</v>
      </c>
      <c r="L45" s="125"/>
    </row>
    <row r="46" spans="1:12" x14ac:dyDescent="0.2">
      <c r="A46" s="160">
        <f t="shared" si="8"/>
        <v>2018</v>
      </c>
      <c r="B46" s="1" t="str">
        <f t="shared" si="0"/>
        <v>CY2018</v>
      </c>
      <c r="D46" s="95" t="s">
        <v>147</v>
      </c>
      <c r="E46" s="82">
        <v>179.8</v>
      </c>
      <c r="F46" s="82">
        <v>290</v>
      </c>
      <c r="G46" s="82">
        <v>351</v>
      </c>
      <c r="H46" s="82">
        <v>6.9</v>
      </c>
      <c r="I46" s="82">
        <v>476.7</v>
      </c>
      <c r="J46" s="82">
        <v>827.7</v>
      </c>
      <c r="K46" s="108" t="str">
        <f t="shared" si="6"/>
        <v>18</v>
      </c>
      <c r="L46" s="125"/>
    </row>
    <row r="47" spans="1:12" x14ac:dyDescent="0.2">
      <c r="A47" s="160">
        <f t="shared" si="8"/>
        <v>2018</v>
      </c>
      <c r="B47" s="1" t="str">
        <f t="shared" si="0"/>
        <v>CY2018</v>
      </c>
      <c r="D47" s="95" t="s">
        <v>148</v>
      </c>
      <c r="E47" s="82">
        <v>162.1</v>
      </c>
      <c r="F47" s="82">
        <v>280.8</v>
      </c>
      <c r="G47" s="82">
        <v>320</v>
      </c>
      <c r="H47" s="82">
        <v>4.3</v>
      </c>
      <c r="I47" s="82">
        <v>447.2</v>
      </c>
      <c r="J47" s="82">
        <v>767.2</v>
      </c>
      <c r="K47" s="108" t="str">
        <f t="shared" si="6"/>
        <v>18</v>
      </c>
      <c r="L47" s="125"/>
    </row>
    <row r="48" spans="1:12" x14ac:dyDescent="0.2">
      <c r="A48" s="160">
        <f t="shared" si="8"/>
        <v>2017</v>
      </c>
      <c r="B48" s="1" t="str">
        <f t="shared" si="0"/>
        <v>CY2017</v>
      </c>
      <c r="D48" s="98" t="s">
        <v>149</v>
      </c>
      <c r="E48" s="89">
        <v>184.8</v>
      </c>
      <c r="F48" s="89">
        <v>305.5</v>
      </c>
      <c r="G48" s="89">
        <v>344.2</v>
      </c>
      <c r="H48" s="89">
        <v>8.9</v>
      </c>
      <c r="I48" s="89">
        <v>499.2</v>
      </c>
      <c r="J48" s="89">
        <v>843.4</v>
      </c>
      <c r="K48" s="108" t="str">
        <f t="shared" si="6"/>
        <v>17</v>
      </c>
      <c r="L48" s="125"/>
    </row>
    <row r="49" spans="1:100" x14ac:dyDescent="0.2">
      <c r="A49" s="160">
        <f t="shared" si="8"/>
        <v>2017</v>
      </c>
      <c r="B49" s="1" t="str">
        <f t="shared" si="0"/>
        <v>CY2017</v>
      </c>
      <c r="D49" s="95" t="s">
        <v>150</v>
      </c>
      <c r="E49" s="82">
        <v>155</v>
      </c>
      <c r="F49" s="82">
        <v>256</v>
      </c>
      <c r="G49" s="82">
        <v>278.5</v>
      </c>
      <c r="H49" s="82">
        <v>7</v>
      </c>
      <c r="I49" s="82">
        <v>418</v>
      </c>
      <c r="J49" s="82">
        <v>696.5</v>
      </c>
      <c r="K49" s="108" t="str">
        <f t="shared" si="6"/>
        <v>17</v>
      </c>
      <c r="L49" s="125"/>
    </row>
    <row r="51" spans="1:100" ht="22.5" x14ac:dyDescent="0.2">
      <c r="D51" s="185" t="s">
        <v>104</v>
      </c>
      <c r="E51" s="34" t="s">
        <v>200</v>
      </c>
      <c r="F51" s="34" t="s">
        <v>201</v>
      </c>
      <c r="G51" s="34" t="s">
        <v>202</v>
      </c>
      <c r="H51" s="34" t="s">
        <v>203</v>
      </c>
    </row>
    <row r="52" spans="1:100" x14ac:dyDescent="0.2">
      <c r="D52" s="186"/>
      <c r="E52" s="35" t="s">
        <v>197</v>
      </c>
      <c r="F52" s="35" t="s">
        <v>197</v>
      </c>
      <c r="G52" s="35" t="s">
        <v>197</v>
      </c>
      <c r="H52" s="35" t="s">
        <v>197</v>
      </c>
    </row>
    <row r="53" spans="1:100" x14ac:dyDescent="0.2">
      <c r="D53" s="98" t="s">
        <v>115</v>
      </c>
      <c r="E53" s="90">
        <f>E16/$J$16</f>
        <v>7.6634002473599097E-2</v>
      </c>
      <c r="F53" s="90">
        <f t="shared" ref="F53:H53" si="11">F16/$J$16</f>
        <v>0.15345828180001905</v>
      </c>
      <c r="G53" s="90">
        <f t="shared" si="11"/>
        <v>0.7181524117591096</v>
      </c>
      <c r="H53" s="90">
        <f t="shared" si="11"/>
        <v>5.1755303967272383E-2</v>
      </c>
    </row>
    <row r="54" spans="1:100" x14ac:dyDescent="0.2">
      <c r="D54" s="96" t="s">
        <v>207</v>
      </c>
      <c r="E54" s="117">
        <v>0.08</v>
      </c>
      <c r="F54" s="117">
        <v>0.15</v>
      </c>
      <c r="G54" s="117">
        <v>0.72</v>
      </c>
      <c r="H54" s="117">
        <v>0.05</v>
      </c>
      <c r="J54" s="81"/>
      <c r="K54" s="81"/>
      <c r="L54" s="81"/>
      <c r="M54" s="81"/>
    </row>
    <row r="55" spans="1:100" customFormat="1" x14ac:dyDescent="0.2">
      <c r="A55" s="1"/>
      <c r="B55" s="1"/>
      <c r="C55" s="7"/>
      <c r="D55" s="96" t="s">
        <v>118</v>
      </c>
      <c r="E55" s="117">
        <v>0.08</v>
      </c>
      <c r="F55" s="117">
        <v>0.15</v>
      </c>
      <c r="G55" s="117">
        <v>0.72</v>
      </c>
      <c r="H55" s="117">
        <v>0.05</v>
      </c>
      <c r="I55" s="7"/>
      <c r="J55" s="81"/>
      <c r="K55" s="81"/>
      <c r="L55" s="81"/>
      <c r="M55" s="81"/>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row>
    <row r="56" spans="1:100" customFormat="1" x14ac:dyDescent="0.2">
      <c r="A56" s="1"/>
      <c r="B56" s="1"/>
      <c r="C56" s="7"/>
      <c r="D56" s="96" t="s">
        <v>119</v>
      </c>
      <c r="E56" s="117">
        <v>7.0000000000000007E-2</v>
      </c>
      <c r="F56" s="117">
        <v>0.16</v>
      </c>
      <c r="G56" s="117">
        <f t="shared" ref="G56:H56" si="12">G19/$J$19</f>
        <v>0.71417187691553263</v>
      </c>
      <c r="H56" s="117">
        <f t="shared" si="12"/>
        <v>5.5780311388991054E-2</v>
      </c>
      <c r="I56" s="7"/>
      <c r="J56" s="81"/>
      <c r="K56" s="81"/>
      <c r="L56" s="81"/>
      <c r="M56" s="81"/>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row>
    <row r="57" spans="1:100" customFormat="1" x14ac:dyDescent="0.2">
      <c r="A57" s="1"/>
      <c r="B57" s="1"/>
      <c r="C57" s="7"/>
      <c r="D57" s="98" t="s">
        <v>120</v>
      </c>
      <c r="E57" s="90">
        <v>0.09</v>
      </c>
      <c r="F57" s="90">
        <v>0.15</v>
      </c>
      <c r="G57" s="90">
        <v>0.7</v>
      </c>
      <c r="H57" s="90">
        <v>0.06</v>
      </c>
      <c r="I57" s="7"/>
      <c r="J57" s="81"/>
      <c r="K57" s="81"/>
      <c r="L57" s="81"/>
      <c r="M57" s="81"/>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row>
    <row r="58" spans="1:100" x14ac:dyDescent="0.2">
      <c r="D58" s="96" t="s">
        <v>121</v>
      </c>
      <c r="E58" s="117">
        <f>E21/J21</f>
        <v>8.4549511518514045E-2</v>
      </c>
      <c r="F58" s="117">
        <f>F21/J21</f>
        <v>0.16210348570739355</v>
      </c>
      <c r="G58" s="117">
        <f>G21/J21</f>
        <v>0.69593535158605713</v>
      </c>
      <c r="H58" s="117">
        <f>H21/J21</f>
        <v>5.741165118803522E-2</v>
      </c>
      <c r="J58" s="81"/>
      <c r="K58" s="81"/>
      <c r="L58" s="81"/>
      <c r="M58" s="81"/>
    </row>
    <row r="59" spans="1:100" customFormat="1" x14ac:dyDescent="0.2">
      <c r="A59" s="1"/>
      <c r="B59" s="1"/>
      <c r="C59" s="7"/>
      <c r="D59" s="96" t="s">
        <v>122</v>
      </c>
      <c r="E59" s="117">
        <v>0.09</v>
      </c>
      <c r="F59" s="117">
        <v>0.17</v>
      </c>
      <c r="G59" s="117">
        <v>0.68</v>
      </c>
      <c r="H59" s="117">
        <v>0.06</v>
      </c>
      <c r="I59" s="7"/>
      <c r="J59" s="81"/>
      <c r="K59" s="81"/>
      <c r="L59" s="81"/>
      <c r="M59" s="81"/>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row>
    <row r="60" spans="1:100" customFormat="1" x14ac:dyDescent="0.2">
      <c r="A60" s="1"/>
      <c r="B60" s="1"/>
      <c r="C60" s="7"/>
      <c r="D60" s="96" t="s">
        <v>123</v>
      </c>
      <c r="E60" s="117">
        <f>E23/$J$23</f>
        <v>9.4299639754185205E-2</v>
      </c>
      <c r="F60" s="117">
        <f t="shared" ref="F60:H60" si="13">F23/$J$23</f>
        <v>0.18033481669845305</v>
      </c>
      <c r="G60" s="117">
        <f t="shared" si="13"/>
        <v>0.66744366744366745</v>
      </c>
      <c r="H60" s="117">
        <f t="shared" si="13"/>
        <v>5.7921876103694286E-2</v>
      </c>
      <c r="I60" s="7"/>
      <c r="J60" s="81"/>
      <c r="K60" s="81"/>
      <c r="L60" s="81"/>
      <c r="M60" s="81"/>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row>
    <row r="61" spans="1:100" customFormat="1" x14ac:dyDescent="0.2">
      <c r="A61" s="1"/>
      <c r="B61" s="1"/>
      <c r="C61" s="7"/>
      <c r="D61" s="98" t="s">
        <v>124</v>
      </c>
      <c r="E61" s="90">
        <f>E24/$J$24</f>
        <v>9.4785294652050142E-2</v>
      </c>
      <c r="F61" s="90">
        <f>F24/$J$24</f>
        <v>0.18302949548785655</v>
      </c>
      <c r="G61" s="90">
        <f>G24/$J$24</f>
        <v>0.66501120465144448</v>
      </c>
      <c r="H61" s="90">
        <f>H24/$J$24</f>
        <v>5.7174005208648779E-2</v>
      </c>
      <c r="I61" s="7"/>
      <c r="J61" s="81"/>
      <c r="K61" s="81"/>
      <c r="L61" s="81"/>
      <c r="M61" s="81"/>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row>
    <row r="62" spans="1:100" x14ac:dyDescent="0.2">
      <c r="D62" s="96" t="s">
        <v>126</v>
      </c>
      <c r="E62" s="117">
        <f>E25/$J$25</f>
        <v>9.5257760341386194E-2</v>
      </c>
      <c r="F62" s="117">
        <f>F25/$J$25</f>
        <v>0.18170555440842451</v>
      </c>
      <c r="G62" s="117">
        <f>G25/$J$25</f>
        <v>0.66453300295959805</v>
      </c>
      <c r="H62" s="117">
        <f>H25/$J$25</f>
        <v>5.8503682290591226E-2</v>
      </c>
      <c r="J62" s="81"/>
      <c r="K62" s="81"/>
      <c r="L62" s="81"/>
      <c r="M62" s="81"/>
    </row>
    <row r="63" spans="1:100" customFormat="1" x14ac:dyDescent="0.2">
      <c r="A63" s="1"/>
      <c r="B63" s="1"/>
      <c r="C63" s="7"/>
      <c r="D63" s="96" t="s">
        <v>127</v>
      </c>
      <c r="E63" s="117">
        <f>E26/$J$26</f>
        <v>0.1016973125884017</v>
      </c>
      <c r="F63" s="117">
        <f>F26/$J$26</f>
        <v>0.18734087694483734</v>
      </c>
      <c r="G63" s="117">
        <f>G26/$J$26</f>
        <v>0.64978783592644973</v>
      </c>
      <c r="H63" s="117">
        <f>H26/$J$26</f>
        <v>6.1173974540311177E-2</v>
      </c>
      <c r="I63" s="7"/>
      <c r="J63" s="81"/>
      <c r="K63" s="81"/>
      <c r="L63" s="81"/>
      <c r="M63" s="81"/>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row>
    <row r="64" spans="1:100" customFormat="1" x14ac:dyDescent="0.2">
      <c r="A64" s="1"/>
      <c r="B64" s="1"/>
      <c r="C64" s="7"/>
      <c r="D64" s="96" t="s">
        <v>128</v>
      </c>
      <c r="E64" s="117">
        <f>E27/$J$27</f>
        <v>0.11055030934549007</v>
      </c>
      <c r="F64" s="117">
        <f>F27/$J$27</f>
        <v>0.19781830022793875</v>
      </c>
      <c r="G64" s="117">
        <f>G27/$J$27</f>
        <v>0.63554216867469882</v>
      </c>
      <c r="H64" s="117">
        <f>H27/$J$27</f>
        <v>5.6089221751872358E-2</v>
      </c>
      <c r="I64" s="7"/>
      <c r="J64" s="81"/>
      <c r="K64" s="81"/>
      <c r="L64" s="81"/>
      <c r="M64" s="81"/>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row>
    <row r="65" spans="1:100" customFormat="1" x14ac:dyDescent="0.2">
      <c r="A65" s="1"/>
      <c r="B65" s="1"/>
      <c r="C65" s="7"/>
      <c r="D65" s="98" t="s">
        <v>129</v>
      </c>
      <c r="E65" s="90">
        <f>E28/$J$28</f>
        <v>0.13865184891182114</v>
      </c>
      <c r="F65" s="90">
        <f>F28/$J$28</f>
        <v>0.20685321161606141</v>
      </c>
      <c r="G65" s="90">
        <f>G28/$J$28</f>
        <v>0.60719719521069004</v>
      </c>
      <c r="H65" s="90">
        <f>H28/$J$28</f>
        <v>4.7297744261427535E-2</v>
      </c>
      <c r="I65" s="7"/>
      <c r="J65" s="81"/>
      <c r="K65" s="81"/>
      <c r="L65" s="81"/>
      <c r="M65" s="81"/>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row>
    <row r="66" spans="1:100" x14ac:dyDescent="0.2">
      <c r="D66" s="96" t="s">
        <v>130</v>
      </c>
      <c r="E66" s="117">
        <f>E29/$J$29</f>
        <v>0.11436862861820074</v>
      </c>
      <c r="F66" s="117">
        <f>F29/$J$29</f>
        <v>0.20581888533373019</v>
      </c>
      <c r="G66" s="117">
        <f>G29/$J$29</f>
        <v>0.62549296822680256</v>
      </c>
      <c r="H66" s="117">
        <f>H29/$J$29</f>
        <v>5.4319517821266462E-2</v>
      </c>
      <c r="J66" s="81"/>
      <c r="K66" s="81"/>
      <c r="L66" s="81"/>
      <c r="M66" s="81"/>
    </row>
    <row r="67" spans="1:100" customFormat="1" x14ac:dyDescent="0.2">
      <c r="A67" s="1"/>
      <c r="B67" s="1"/>
      <c r="C67" s="7"/>
      <c r="D67" s="96" t="s">
        <v>131</v>
      </c>
      <c r="E67" s="117">
        <f>E30/$J$30</f>
        <v>0.13816999010041012</v>
      </c>
      <c r="F67" s="117">
        <f>F30/$J$30</f>
        <v>0.22931692829868477</v>
      </c>
      <c r="G67" s="117">
        <f>G30/$J$30</f>
        <v>0.58089379154292176</v>
      </c>
      <c r="H67" s="117">
        <f>H30/$J$30</f>
        <v>5.1619290057983311E-2</v>
      </c>
      <c r="I67" s="7"/>
      <c r="J67" s="81"/>
      <c r="K67" s="81"/>
      <c r="L67" s="81"/>
      <c r="M67" s="81"/>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row>
    <row r="68" spans="1:100" customFormat="1" x14ac:dyDescent="0.2">
      <c r="A68" s="1"/>
      <c r="B68" s="1"/>
      <c r="C68" s="7"/>
      <c r="D68" s="96" t="s">
        <v>132</v>
      </c>
      <c r="E68" s="117">
        <f>E31/$J$31</f>
        <v>0.13468707860712303</v>
      </c>
      <c r="F68" s="117">
        <f>F31/$J$31</f>
        <v>0.24399143333068932</v>
      </c>
      <c r="G68" s="117">
        <f>G31/$J$31</f>
        <v>0.5756325850717855</v>
      </c>
      <c r="H68" s="117">
        <f>H31/$J$31</f>
        <v>4.568890299040216E-2</v>
      </c>
      <c r="I68" s="7"/>
      <c r="J68" s="81"/>
      <c r="K68" s="81"/>
      <c r="L68" s="81"/>
      <c r="M68" s="81"/>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row>
    <row r="69" spans="1:100" customFormat="1" x14ac:dyDescent="0.2">
      <c r="A69" s="1"/>
      <c r="B69" s="1"/>
      <c r="C69" s="7"/>
      <c r="D69" s="98" t="s">
        <v>133</v>
      </c>
      <c r="E69" s="90">
        <f>E32/$J$32</f>
        <v>0.13778861128038458</v>
      </c>
      <c r="F69" s="90">
        <f>F32/$J$32</f>
        <v>0.26068115647640328</v>
      </c>
      <c r="G69" s="90">
        <f>G32/$J$32</f>
        <v>0.56144627259800939</v>
      </c>
      <c r="H69" s="90">
        <f>H32/$J$32</f>
        <v>4.0083959645202789E-2</v>
      </c>
      <c r="I69" s="7"/>
      <c r="J69" s="81"/>
      <c r="K69" s="81"/>
      <c r="L69" s="81"/>
      <c r="M69" s="81"/>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row>
    <row r="70" spans="1:100" x14ac:dyDescent="0.2">
      <c r="D70" s="96" t="s">
        <v>134</v>
      </c>
      <c r="E70" s="117">
        <f>E33/$J$33</f>
        <v>9.9884214588961809E-2</v>
      </c>
      <c r="F70" s="117">
        <f>F33/$J$33</f>
        <v>0.23543033577769204</v>
      </c>
      <c r="G70" s="117">
        <f>G33/$J$33</f>
        <v>0.62122732535700509</v>
      </c>
      <c r="H70" s="117">
        <f>H33/$J$33</f>
        <v>4.3458124276341187E-2</v>
      </c>
      <c r="J70" s="81"/>
      <c r="K70" s="81"/>
      <c r="L70" s="81"/>
      <c r="M70" s="81"/>
    </row>
    <row r="71" spans="1:100" customFormat="1" x14ac:dyDescent="0.2">
      <c r="A71" s="1"/>
      <c r="B71" s="1"/>
      <c r="C71" s="7"/>
      <c r="D71" s="96" t="s">
        <v>135</v>
      </c>
      <c r="E71" s="117">
        <f>E34/$J$34</f>
        <v>0.14031819945673266</v>
      </c>
      <c r="F71" s="117">
        <f>F34/$J$34</f>
        <v>0.25487000388048114</v>
      </c>
      <c r="G71" s="117">
        <f>G34/$J$34</f>
        <v>0.56282499029879707</v>
      </c>
      <c r="H71" s="117">
        <f>H34/$J$34</f>
        <v>4.1986806363989139E-2</v>
      </c>
      <c r="I71" s="7"/>
      <c r="J71" s="81"/>
      <c r="K71" s="81"/>
      <c r="L71" s="81"/>
      <c r="M71" s="81"/>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row>
    <row r="72" spans="1:100" customFormat="1" x14ac:dyDescent="0.2">
      <c r="A72" s="1"/>
      <c r="B72" s="1"/>
      <c r="C72" s="7"/>
      <c r="D72" s="96" t="s">
        <v>136</v>
      </c>
      <c r="E72" s="117">
        <f>E35/$J$35</f>
        <v>0.14186046511627906</v>
      </c>
      <c r="F72" s="117">
        <f>F35/$J$35</f>
        <v>0.27646511627906978</v>
      </c>
      <c r="G72" s="117">
        <f>G35/$J$35</f>
        <v>0.54567441860465116</v>
      </c>
      <c r="H72" s="117">
        <f>H35/$J$35</f>
        <v>3.6000000000000004E-2</v>
      </c>
      <c r="I72" s="7"/>
      <c r="J72" s="81"/>
      <c r="K72" s="81"/>
      <c r="L72" s="81"/>
      <c r="M72" s="81"/>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row>
    <row r="73" spans="1:100" customFormat="1" x14ac:dyDescent="0.2">
      <c r="A73" s="1"/>
      <c r="B73" s="1"/>
      <c r="C73" s="7"/>
      <c r="D73" s="98" t="s">
        <v>137</v>
      </c>
      <c r="E73" s="90">
        <f>E36/$J$36</f>
        <v>0.14563586911728343</v>
      </c>
      <c r="F73" s="90">
        <f>F36/$J$36</f>
        <v>0.30305777631253605</v>
      </c>
      <c r="G73" s="90">
        <f>G36/$J$36</f>
        <v>0.53688288139784057</v>
      </c>
      <c r="H73" s="90">
        <f>H36/$J$36</f>
        <v>1.44234731723399E-2</v>
      </c>
      <c r="I73" s="7"/>
      <c r="J73" s="81"/>
      <c r="K73" s="81"/>
      <c r="L73" s="81"/>
      <c r="M73" s="81"/>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row>
    <row r="74" spans="1:100" x14ac:dyDescent="0.2">
      <c r="D74" s="96" t="s">
        <v>138</v>
      </c>
      <c r="E74" s="117">
        <f>E37/$J$37</f>
        <v>0.16265128379142635</v>
      </c>
      <c r="F74" s="117">
        <f>F37/$J$37</f>
        <v>0.30584775477887116</v>
      </c>
      <c r="G74" s="117">
        <f>G37/$J$37</f>
        <v>0.51623119556611241</v>
      </c>
      <c r="H74" s="117">
        <v>0.01</v>
      </c>
      <c r="J74" s="81"/>
      <c r="K74" s="81"/>
      <c r="L74" s="81"/>
      <c r="M74" s="81"/>
    </row>
    <row r="75" spans="1:100" customFormat="1" x14ac:dyDescent="0.2">
      <c r="A75" s="1"/>
      <c r="B75" s="1"/>
      <c r="C75" s="7"/>
      <c r="D75" s="96" t="s">
        <v>139</v>
      </c>
      <c r="E75" s="117">
        <v>0.1455515</v>
      </c>
      <c r="F75" s="117">
        <v>0.31529659999999998</v>
      </c>
      <c r="G75" s="117">
        <v>0.52744539999999995</v>
      </c>
      <c r="H75" s="117">
        <v>1.1706599999999999E-2</v>
      </c>
      <c r="I75" s="7"/>
      <c r="J75" s="81"/>
      <c r="K75" s="81"/>
      <c r="L75" s="81"/>
      <c r="M75" s="81"/>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row>
    <row r="76" spans="1:100" customFormat="1" x14ac:dyDescent="0.2">
      <c r="A76" s="1"/>
      <c r="B76" s="1"/>
      <c r="C76" s="7"/>
      <c r="D76" s="96" t="s">
        <v>140</v>
      </c>
      <c r="E76" s="117">
        <v>0.14821124361158433</v>
      </c>
      <c r="F76" s="117">
        <v>0.31053784375760524</v>
      </c>
      <c r="G76" s="117">
        <v>0.52664881966415189</v>
      </c>
      <c r="H76" s="117">
        <v>1.4602092966658556E-2</v>
      </c>
      <c r="I76" s="7"/>
      <c r="J76" s="81"/>
      <c r="K76" s="81"/>
      <c r="L76" s="81"/>
      <c r="M76" s="81"/>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row>
    <row r="77" spans="1:100" customFormat="1" x14ac:dyDescent="0.2">
      <c r="A77" s="1"/>
      <c r="B77" s="1"/>
      <c r="C77" s="7"/>
      <c r="D77" s="98" t="s">
        <v>141</v>
      </c>
      <c r="E77" s="90">
        <f>E40/$J$40</f>
        <v>0.14894748033170319</v>
      </c>
      <c r="F77" s="90">
        <f>F40/$J$40</f>
        <v>0.35328513714650228</v>
      </c>
      <c r="G77" s="90">
        <f>G40/$J$40</f>
        <v>0.48607271954071873</v>
      </c>
      <c r="H77" s="90">
        <f>H40/$J$40</f>
        <v>1.169466298107591E-2</v>
      </c>
      <c r="I77" s="7"/>
      <c r="J77" s="81"/>
      <c r="K77" s="81"/>
      <c r="L77" s="81"/>
      <c r="M77" s="81"/>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row>
    <row r="78" spans="1:100" x14ac:dyDescent="0.2">
      <c r="D78" s="96" t="s">
        <v>142</v>
      </c>
      <c r="E78" s="117">
        <v>0.15</v>
      </c>
      <c r="F78" s="117">
        <v>0.36</v>
      </c>
      <c r="G78" s="117">
        <v>0.48</v>
      </c>
      <c r="H78" s="117">
        <v>0.01</v>
      </c>
      <c r="J78" s="81"/>
      <c r="K78" s="81"/>
      <c r="L78" s="81"/>
      <c r="M78" s="81"/>
    </row>
    <row r="79" spans="1:100" customFormat="1" x14ac:dyDescent="0.2">
      <c r="A79" s="1"/>
      <c r="B79" s="1"/>
      <c r="C79" s="7"/>
      <c r="D79" s="96" t="s">
        <v>143</v>
      </c>
      <c r="E79" s="117">
        <v>0.17</v>
      </c>
      <c r="F79" s="117">
        <v>0.34</v>
      </c>
      <c r="G79" s="117">
        <v>0.48</v>
      </c>
      <c r="H79" s="117">
        <v>0.01</v>
      </c>
      <c r="I79" s="7"/>
      <c r="J79" s="81"/>
      <c r="K79" s="81"/>
      <c r="L79" s="81"/>
      <c r="M79" s="81"/>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row>
    <row r="80" spans="1:100" customFormat="1" x14ac:dyDescent="0.2">
      <c r="A80" s="1"/>
      <c r="B80" s="1"/>
      <c r="C80" s="7"/>
      <c r="D80" s="96" t="s">
        <v>144</v>
      </c>
      <c r="E80" s="117">
        <v>0.18</v>
      </c>
      <c r="F80" s="117">
        <v>0.35</v>
      </c>
      <c r="G80" s="117">
        <v>0.46</v>
      </c>
      <c r="H80" s="117">
        <v>0.01</v>
      </c>
      <c r="I80" s="7"/>
      <c r="J80" s="81"/>
      <c r="K80" s="81"/>
      <c r="L80" s="81"/>
      <c r="M80" s="81"/>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row>
    <row r="81" spans="1:100" customFormat="1" x14ac:dyDescent="0.2">
      <c r="A81" s="1"/>
      <c r="B81" s="1"/>
      <c r="C81" s="7"/>
      <c r="D81" s="98" t="s">
        <v>145</v>
      </c>
      <c r="E81" s="90">
        <v>0.23</v>
      </c>
      <c r="F81" s="90">
        <v>0.34</v>
      </c>
      <c r="G81" s="90">
        <v>0.43</v>
      </c>
      <c r="H81" s="90">
        <v>0.01</v>
      </c>
      <c r="I81" s="7"/>
      <c r="J81" s="81"/>
      <c r="K81" s="81"/>
      <c r="L81" s="81"/>
      <c r="M81" s="81"/>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row>
    <row r="82" spans="1:100" x14ac:dyDescent="0.2">
      <c r="D82" s="96" t="s">
        <v>146</v>
      </c>
      <c r="E82" s="117">
        <v>0.22</v>
      </c>
      <c r="F82" s="117">
        <v>0.37</v>
      </c>
      <c r="G82" s="117">
        <v>0.4</v>
      </c>
      <c r="H82" s="117">
        <v>0.01</v>
      </c>
      <c r="J82" s="81"/>
      <c r="K82" s="81"/>
      <c r="L82" s="81"/>
      <c r="M82" s="81"/>
    </row>
    <row r="83" spans="1:100" customFormat="1" x14ac:dyDescent="0.2">
      <c r="A83" s="1"/>
      <c r="B83" s="1"/>
      <c r="C83" s="7"/>
      <c r="D83" s="96" t="s">
        <v>147</v>
      </c>
      <c r="E83" s="117">
        <v>0.22</v>
      </c>
      <c r="F83" s="117">
        <v>0.35</v>
      </c>
      <c r="G83" s="117">
        <v>0.42</v>
      </c>
      <c r="H83" s="117">
        <v>0.01</v>
      </c>
      <c r="I83" s="7"/>
      <c r="J83" s="81"/>
      <c r="K83" s="81"/>
      <c r="L83" s="81"/>
      <c r="M83" s="81"/>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row>
    <row r="84" spans="1:100" customFormat="1" x14ac:dyDescent="0.2">
      <c r="A84" s="1"/>
      <c r="B84" s="1"/>
      <c r="C84" s="7"/>
      <c r="D84" s="96" t="s">
        <v>148</v>
      </c>
      <c r="E84" s="117">
        <v>0.21</v>
      </c>
      <c r="F84" s="117">
        <v>0.37</v>
      </c>
      <c r="G84" s="117">
        <v>0.42</v>
      </c>
      <c r="H84" s="117">
        <v>0</v>
      </c>
      <c r="I84" s="7"/>
      <c r="J84" s="81"/>
      <c r="K84" s="81"/>
      <c r="L84" s="81"/>
      <c r="M84" s="81"/>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row>
    <row r="85" spans="1:100" customFormat="1" x14ac:dyDescent="0.2">
      <c r="A85" s="1"/>
      <c r="B85" s="1"/>
      <c r="C85" s="7"/>
      <c r="D85" s="98" t="s">
        <v>149</v>
      </c>
      <c r="E85" s="90">
        <v>0.22</v>
      </c>
      <c r="F85" s="90">
        <v>0.36</v>
      </c>
      <c r="G85" s="90">
        <v>0.41</v>
      </c>
      <c r="H85" s="90">
        <v>0.01</v>
      </c>
      <c r="I85" s="7"/>
      <c r="J85" s="81"/>
      <c r="K85" s="81"/>
      <c r="L85" s="81"/>
      <c r="M85" s="81"/>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row>
    <row r="86" spans="1:100" x14ac:dyDescent="0.2">
      <c r="D86" s="96" t="s">
        <v>150</v>
      </c>
      <c r="E86" s="117">
        <v>0.22</v>
      </c>
      <c r="F86" s="117">
        <v>0.37</v>
      </c>
      <c r="G86" s="117">
        <v>0.4</v>
      </c>
      <c r="H86" s="117">
        <v>0.01</v>
      </c>
      <c r="J86" s="81"/>
      <c r="K86" s="81"/>
      <c r="L86" s="81"/>
      <c r="M86" s="81"/>
    </row>
    <row r="87" spans="1:100" x14ac:dyDescent="0.2">
      <c r="E87" s="59"/>
      <c r="F87" s="59"/>
      <c r="G87" s="59"/>
      <c r="H87" s="59"/>
    </row>
    <row r="88" spans="1:100" ht="15" x14ac:dyDescent="0.2">
      <c r="D88" s="9" t="s">
        <v>257</v>
      </c>
    </row>
    <row r="89" spans="1:100" ht="15" x14ac:dyDescent="0.2">
      <c r="D89" s="9"/>
    </row>
    <row r="90" spans="1:100" x14ac:dyDescent="0.2">
      <c r="D90" s="120" t="s">
        <v>199</v>
      </c>
    </row>
    <row r="92" spans="1:100" ht="22.5" x14ac:dyDescent="0.2">
      <c r="D92" s="185" t="s">
        <v>104</v>
      </c>
      <c r="E92" s="34" t="s">
        <v>200</v>
      </c>
      <c r="F92" s="34" t="s">
        <v>201</v>
      </c>
      <c r="G92" s="34" t="s">
        <v>202</v>
      </c>
      <c r="H92" s="34" t="s">
        <v>203</v>
      </c>
      <c r="I92" s="34" t="s">
        <v>204</v>
      </c>
      <c r="J92" s="34" t="s">
        <v>205</v>
      </c>
    </row>
    <row r="93" spans="1:100" x14ac:dyDescent="0.2">
      <c r="D93" s="186"/>
      <c r="E93" s="35" t="s">
        <v>206</v>
      </c>
      <c r="F93" s="35" t="s">
        <v>206</v>
      </c>
      <c r="G93" s="35" t="s">
        <v>206</v>
      </c>
      <c r="H93" s="35" t="s">
        <v>206</v>
      </c>
      <c r="I93" s="35" t="s">
        <v>206</v>
      </c>
      <c r="J93" s="35" t="s">
        <v>206</v>
      </c>
    </row>
    <row r="94" spans="1:100" x14ac:dyDescent="0.2">
      <c r="D94" s="98" t="s">
        <v>194</v>
      </c>
      <c r="E94" s="89">
        <f>SUMIF($B$16:$B$49,$D94,E$16:E$49)</f>
        <v>556.80000000000007</v>
      </c>
      <c r="F94" s="89">
        <f t="shared" ref="F94:J99" si="14">SUMIF($B$16:$B$49,$D94,F$16:F$49)</f>
        <v>1124.0999999999999</v>
      </c>
      <c r="G94" s="89">
        <f t="shared" si="14"/>
        <v>5390</v>
      </c>
      <c r="H94" s="89">
        <f t="shared" si="14"/>
        <v>399</v>
      </c>
      <c r="I94" s="89">
        <f t="shared" si="14"/>
        <v>2079.9</v>
      </c>
      <c r="J94" s="89">
        <f t="shared" si="14"/>
        <v>7469.9</v>
      </c>
    </row>
    <row r="95" spans="1:100" x14ac:dyDescent="0.2">
      <c r="A95"/>
      <c r="B95"/>
      <c r="D95" s="164" t="s">
        <v>195</v>
      </c>
      <c r="E95" s="82">
        <f t="shared" ref="E95:E99" si="15">SUMIF($B$16:$B$49,$D95,E$16:E$49)</f>
        <v>576.19999999999993</v>
      </c>
      <c r="F95" s="82">
        <f t="shared" si="14"/>
        <v>1086</v>
      </c>
      <c r="G95" s="82">
        <f t="shared" si="14"/>
        <v>4499.2</v>
      </c>
      <c r="H95" s="82">
        <f t="shared" si="14"/>
        <v>378.70000000000005</v>
      </c>
      <c r="I95" s="82">
        <f t="shared" si="14"/>
        <v>2040.8999999999999</v>
      </c>
      <c r="J95" s="82">
        <f t="shared" si="14"/>
        <v>6540.0999999999995</v>
      </c>
      <c r="L95" s="125"/>
    </row>
    <row r="96" spans="1:100" x14ac:dyDescent="0.2">
      <c r="A96"/>
      <c r="B96"/>
      <c r="D96" s="164" t="s">
        <v>0</v>
      </c>
      <c r="E96" s="82">
        <f t="shared" si="15"/>
        <v>574.5</v>
      </c>
      <c r="F96" s="82">
        <f t="shared" si="14"/>
        <v>1074.0999999999999</v>
      </c>
      <c r="G96" s="82">
        <f t="shared" si="14"/>
        <v>3763</v>
      </c>
      <c r="H96" s="82">
        <f t="shared" si="14"/>
        <v>334.79999999999995</v>
      </c>
      <c r="I96" s="82">
        <f t="shared" si="14"/>
        <v>1983.4</v>
      </c>
      <c r="J96" s="82">
        <f t="shared" si="14"/>
        <v>5746.4</v>
      </c>
    </row>
    <row r="97" spans="1:10" x14ac:dyDescent="0.2">
      <c r="A97"/>
      <c r="B97"/>
      <c r="D97" s="164" t="s">
        <v>1</v>
      </c>
      <c r="E97" s="82">
        <f t="shared" si="15"/>
        <v>728.5</v>
      </c>
      <c r="F97" s="82">
        <f t="shared" si="14"/>
        <v>1221.1999999999998</v>
      </c>
      <c r="G97" s="82">
        <f t="shared" si="14"/>
        <v>3305.7</v>
      </c>
      <c r="H97" s="82">
        <f t="shared" si="14"/>
        <v>275.10000000000002</v>
      </c>
      <c r="I97" s="82">
        <f t="shared" si="14"/>
        <v>2224.8000000000002</v>
      </c>
      <c r="J97" s="82">
        <f t="shared" si="14"/>
        <v>5530.5</v>
      </c>
    </row>
    <row r="98" spans="1:10" x14ac:dyDescent="0.2">
      <c r="A98"/>
      <c r="B98"/>
      <c r="D98" s="164" t="s">
        <v>2</v>
      </c>
      <c r="E98" s="82">
        <f t="shared" si="15"/>
        <v>666.2</v>
      </c>
      <c r="F98" s="82">
        <f t="shared" si="14"/>
        <v>1315.6</v>
      </c>
      <c r="G98" s="82">
        <f t="shared" si="14"/>
        <v>2945.7999999999997</v>
      </c>
      <c r="H98" s="82">
        <f t="shared" si="14"/>
        <v>208.3</v>
      </c>
      <c r="I98" s="82">
        <f t="shared" si="14"/>
        <v>2190.1</v>
      </c>
      <c r="J98" s="82">
        <f t="shared" si="14"/>
        <v>5135.8999999999996</v>
      </c>
    </row>
    <row r="99" spans="1:10" x14ac:dyDescent="0.2">
      <c r="A99"/>
      <c r="B99"/>
      <c r="D99" s="164" t="s">
        <v>3</v>
      </c>
      <c r="E99" s="82">
        <f t="shared" si="15"/>
        <v>563.1</v>
      </c>
      <c r="F99" s="82">
        <f t="shared" si="14"/>
        <v>1135.6999999999998</v>
      </c>
      <c r="G99" s="82">
        <f t="shared" si="14"/>
        <v>1950.1</v>
      </c>
      <c r="H99" s="82">
        <f t="shared" si="14"/>
        <v>52</v>
      </c>
      <c r="I99" s="82">
        <f t="shared" si="14"/>
        <v>1750.8</v>
      </c>
      <c r="J99" s="82">
        <f t="shared" si="14"/>
        <v>3700.8999999999996</v>
      </c>
    </row>
    <row r="100" spans="1:10" x14ac:dyDescent="0.2">
      <c r="D100"/>
      <c r="E100"/>
      <c r="F100"/>
      <c r="G100"/>
      <c r="H100"/>
      <c r="I100"/>
      <c r="J100"/>
    </row>
    <row r="101" spans="1:10" ht="22.5" x14ac:dyDescent="0.2">
      <c r="D101" s="185" t="s">
        <v>104</v>
      </c>
      <c r="E101" s="34" t="s">
        <v>200</v>
      </c>
      <c r="F101" s="34" t="s">
        <v>201</v>
      </c>
      <c r="G101" s="34" t="s">
        <v>202</v>
      </c>
      <c r="H101" s="34" t="s">
        <v>203</v>
      </c>
    </row>
    <row r="102" spans="1:10" x14ac:dyDescent="0.2">
      <c r="D102" s="186"/>
      <c r="E102" s="35" t="s">
        <v>197</v>
      </c>
      <c r="F102" s="35" t="s">
        <v>197</v>
      </c>
      <c r="G102" s="35" t="s">
        <v>197</v>
      </c>
      <c r="H102" s="35" t="s">
        <v>197</v>
      </c>
    </row>
    <row r="103" spans="1:10" x14ac:dyDescent="0.2">
      <c r="D103" s="98" t="s">
        <v>194</v>
      </c>
      <c r="E103" s="90">
        <v>7.0000000000000007E-2</v>
      </c>
      <c r="F103" s="90">
        <v>0.15</v>
      </c>
      <c r="G103" s="90">
        <v>0.72</v>
      </c>
      <c r="H103" s="90">
        <v>0.06</v>
      </c>
    </row>
    <row r="104" spans="1:10" x14ac:dyDescent="0.2">
      <c r="D104" s="164" t="s">
        <v>195</v>
      </c>
      <c r="E104" s="117">
        <v>0.09</v>
      </c>
      <c r="F104" s="117">
        <v>0.16</v>
      </c>
      <c r="G104" s="117">
        <v>0.69</v>
      </c>
      <c r="H104" s="117">
        <v>0.06</v>
      </c>
    </row>
    <row r="105" spans="1:10" x14ac:dyDescent="0.2">
      <c r="D105" s="164" t="s">
        <v>0</v>
      </c>
      <c r="E105" s="117">
        <f t="shared" ref="E105:H105" si="16">E96/$J96</f>
        <v>9.9975636920506761E-2</v>
      </c>
      <c r="F105" s="117">
        <f t="shared" si="16"/>
        <v>0.18691702631212584</v>
      </c>
      <c r="G105" s="117">
        <f t="shared" si="16"/>
        <v>0.65484477237922878</v>
      </c>
      <c r="H105" s="117">
        <f t="shared" si="16"/>
        <v>5.8262564388138656E-2</v>
      </c>
    </row>
    <row r="106" spans="1:10" x14ac:dyDescent="0.2">
      <c r="D106" s="164" t="s">
        <v>1</v>
      </c>
      <c r="E106" s="117">
        <f t="shared" ref="E106:H106" si="17">E97/$J97</f>
        <v>0.13172407558086971</v>
      </c>
      <c r="F106" s="117">
        <f t="shared" si="17"/>
        <v>0.22081186149534396</v>
      </c>
      <c r="G106" s="117">
        <f t="shared" si="17"/>
        <v>0.59772172497965825</v>
      </c>
      <c r="H106" s="117">
        <f t="shared" si="17"/>
        <v>4.9742337944128023E-2</v>
      </c>
    </row>
    <row r="107" spans="1:10" x14ac:dyDescent="0.2">
      <c r="D107" s="164" t="s">
        <v>2</v>
      </c>
      <c r="E107" s="117">
        <f t="shared" ref="E107:H108" si="18">E98/$J98</f>
        <v>0.12971436359742208</v>
      </c>
      <c r="F107" s="117">
        <f t="shared" si="18"/>
        <v>0.25615763546798032</v>
      </c>
      <c r="G107" s="117">
        <f t="shared" si="18"/>
        <v>0.57357035767830367</v>
      </c>
      <c r="H107" s="117">
        <f t="shared" si="18"/>
        <v>4.0557643256293935E-2</v>
      </c>
    </row>
    <row r="108" spans="1:10" x14ac:dyDescent="0.2">
      <c r="D108" s="164" t="s">
        <v>3</v>
      </c>
      <c r="E108" s="117">
        <f t="shared" si="18"/>
        <v>0.15215217919965415</v>
      </c>
      <c r="F108" s="117">
        <f t="shared" si="18"/>
        <v>0.30687130157529247</v>
      </c>
      <c r="G108" s="117">
        <f t="shared" si="18"/>
        <v>0.52692588289335029</v>
      </c>
      <c r="H108" s="117">
        <f t="shared" si="18"/>
        <v>1.4050636331703101E-2</v>
      </c>
    </row>
  </sheetData>
  <mergeCells count="5">
    <mergeCell ref="D14:D15"/>
    <mergeCell ref="D51:D52"/>
    <mergeCell ref="K14:K15"/>
    <mergeCell ref="D92:D93"/>
    <mergeCell ref="D101:D102"/>
  </mergeCells>
  <phoneticPr fontId="33" type="noConversion"/>
  <pageMargins left="0.7" right="0.7" top="0.75" bottom="0.75" header="0.3" footer="0.3"/>
  <pageSetup paperSize="9" orientation="portrait" r:id="rId1"/>
  <ignoredErrors>
    <ignoredError sqref="I32 I3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K76"/>
  <sheetViews>
    <sheetView showGridLines="0" zoomScale="130" zoomScaleNormal="130" workbookViewId="0">
      <pane ySplit="6" topLeftCell="A7" activePane="bottomLeft" state="frozen"/>
      <selection activeCell="B1" sqref="B1"/>
      <selection pane="bottomLeft" activeCell="C1" sqref="C1"/>
    </sheetView>
  </sheetViews>
  <sheetFormatPr defaultRowHeight="12" x14ac:dyDescent="0.2"/>
  <cols>
    <col min="1" max="1" width="0" hidden="1" customWidth="1"/>
    <col min="2" max="2" width="9.140625" hidden="1" customWidth="1"/>
    <col min="3" max="3" width="7.140625" customWidth="1"/>
    <col min="4" max="5" width="11.42578125" customWidth="1"/>
    <col min="6" max="6" width="11.42578125" style="5" customWidth="1"/>
    <col min="7" max="7" width="11.42578125" customWidth="1"/>
    <col min="8" max="8" width="7.5703125" customWidth="1"/>
    <col min="9" max="9" width="11.42578125" customWidth="1"/>
    <col min="10" max="10" width="9.140625" style="104"/>
  </cols>
  <sheetData>
    <row r="1" spans="1:11" x14ac:dyDescent="0.2">
      <c r="A1" s="163" t="s">
        <v>102</v>
      </c>
      <c r="B1" s="1"/>
    </row>
    <row r="2" spans="1:11" ht="59.45" customHeight="1" x14ac:dyDescent="0.2"/>
    <row r="4" spans="1:11" ht="15" customHeight="1" x14ac:dyDescent="0.2"/>
    <row r="5" spans="1:11" x14ac:dyDescent="0.2">
      <c r="D5" s="185" t="s">
        <v>104</v>
      </c>
      <c r="E5" s="185" t="s">
        <v>208</v>
      </c>
      <c r="F5" s="190" t="s">
        <v>209</v>
      </c>
      <c r="G5" s="191"/>
      <c r="I5" s="187" t="s">
        <v>210</v>
      </c>
      <c r="J5" s="184" t="s">
        <v>109</v>
      </c>
    </row>
    <row r="6" spans="1:11" ht="22.5" customHeight="1" x14ac:dyDescent="0.2">
      <c r="D6" s="186"/>
      <c r="E6" s="186"/>
      <c r="F6" s="36" t="s">
        <v>112</v>
      </c>
      <c r="G6" s="35" t="s">
        <v>113</v>
      </c>
      <c r="I6" s="188"/>
      <c r="J6" s="184"/>
    </row>
    <row r="7" spans="1:11" ht="12" customHeight="1" x14ac:dyDescent="0.2">
      <c r="A7" s="160">
        <v>2025</v>
      </c>
      <c r="B7" s="1" t="str">
        <f>$A$1&amp;A7</f>
        <v>CY2025</v>
      </c>
      <c r="D7" s="64" t="s">
        <v>115</v>
      </c>
      <c r="E7" s="91">
        <v>1509.7</v>
      </c>
      <c r="F7" s="74">
        <f>(E7-E8)/E8</f>
        <v>0.12087014626178628</v>
      </c>
      <c r="G7" s="74">
        <f>(E7-E11)/E11</f>
        <v>0.15358752960953617</v>
      </c>
      <c r="I7" s="74">
        <f>E7/('Total Market by Category Rev'!G6+'Total Market by Category Rev'!H6)</f>
        <v>0.7181524117591096</v>
      </c>
      <c r="J7" s="105"/>
    </row>
    <row r="8" spans="1:11" ht="12" customHeight="1" x14ac:dyDescent="0.2">
      <c r="A8" s="160">
        <v>2025</v>
      </c>
      <c r="B8" s="1" t="str">
        <f t="shared" ref="B8:B40" si="0">$A$1&amp;A8</f>
        <v>CY2025</v>
      </c>
      <c r="D8" s="94" t="s">
        <v>207</v>
      </c>
      <c r="E8" s="118">
        <v>1346.9</v>
      </c>
      <c r="F8" s="119">
        <f>(E8-E9)/E9</f>
        <v>-1.5639845063217032E-2</v>
      </c>
      <c r="G8" s="119">
        <f>(E8-E12)/E12</f>
        <v>0.16715771230502607</v>
      </c>
      <c r="I8" s="119">
        <v>0.72399999999999998</v>
      </c>
      <c r="J8" s="106"/>
      <c r="K8" s="93"/>
    </row>
    <row r="9" spans="1:11" ht="12" customHeight="1" x14ac:dyDescent="0.2">
      <c r="A9" s="160">
        <v>2025</v>
      </c>
      <c r="B9" s="1" t="str">
        <f t="shared" si="0"/>
        <v>CY2025</v>
      </c>
      <c r="D9" s="94" t="s">
        <v>118</v>
      </c>
      <c r="E9" s="118">
        <v>1368.3</v>
      </c>
      <c r="F9" s="119">
        <f>(E9-E10)/E10</f>
        <v>0.17440563041798993</v>
      </c>
      <c r="G9" s="119">
        <f>(E9-E13)/E13</f>
        <v>0.25348112861854166</v>
      </c>
      <c r="I9" s="119">
        <f>E9/('Total Market by Category Rev'!G8+'Total Market by Category Rev'!H8)</f>
        <v>0.72297368699144038</v>
      </c>
      <c r="J9" s="106"/>
      <c r="K9" s="93"/>
    </row>
    <row r="10" spans="1:11" ht="12" customHeight="1" x14ac:dyDescent="0.2">
      <c r="A10" s="160">
        <v>2025</v>
      </c>
      <c r="B10" s="1" t="str">
        <f t="shared" si="0"/>
        <v>CY2025</v>
      </c>
      <c r="D10" s="94" t="s">
        <v>119</v>
      </c>
      <c r="E10" s="118">
        <f>'General Display by Type'!G19</f>
        <v>1165.0999999999999</v>
      </c>
      <c r="F10" s="119">
        <f>(E10-E11)/E11</f>
        <v>-0.10972721020860406</v>
      </c>
      <c r="G10" s="119">
        <f>(E10-E14)/E14</f>
        <v>0.23304053338977662</v>
      </c>
      <c r="I10" s="119">
        <f>E10/('Total Market by Category Rev'!G9+'Total Market by Category Rev'!H9)</f>
        <v>0.71412810297272444</v>
      </c>
      <c r="J10" s="106"/>
      <c r="K10" s="93"/>
    </row>
    <row r="11" spans="1:11" x14ac:dyDescent="0.2">
      <c r="A11" s="160">
        <v>2024</v>
      </c>
      <c r="B11" s="1" t="str">
        <f t="shared" si="0"/>
        <v>CY2024</v>
      </c>
      <c r="D11" s="64" t="s">
        <v>120</v>
      </c>
      <c r="E11" s="91">
        <v>1308.7</v>
      </c>
      <c r="F11" s="74">
        <f t="shared" ref="F11" si="1">(E11-E12)/E12</f>
        <v>0.13405545927209708</v>
      </c>
      <c r="G11" s="74">
        <f t="shared" ref="G11" si="2">(E11-E15)/E15</f>
        <v>0.19189435336976324</v>
      </c>
      <c r="I11" s="74">
        <f>E11/('Total Market by Category Rev'!G10+'Total Market by Category Rev'!H10)</f>
        <v>0.70519452527211979</v>
      </c>
      <c r="J11" s="106"/>
      <c r="K11" s="93"/>
    </row>
    <row r="12" spans="1:11" x14ac:dyDescent="0.2">
      <c r="A12" s="160">
        <v>2024</v>
      </c>
      <c r="B12" s="1" t="str">
        <f t="shared" si="0"/>
        <v>CY2024</v>
      </c>
      <c r="D12" s="94" t="s">
        <v>121</v>
      </c>
      <c r="E12" s="118">
        <v>1154</v>
      </c>
      <c r="F12" s="119">
        <f t="shared" ref="F12:F16" si="3">(E12-E13)/E13</f>
        <v>5.7163796262367256E-2</v>
      </c>
      <c r="G12" s="119">
        <f t="shared" ref="G12" si="4">(E12-E16)/E16</f>
        <v>0.19523562920766444</v>
      </c>
      <c r="I12" s="119">
        <f>E12/('Total Market by Category Rev'!G11+'Total Market by Category Rev'!H11)</f>
        <v>0.69593535158605713</v>
      </c>
      <c r="J12" s="106"/>
      <c r="K12" s="93"/>
    </row>
    <row r="13" spans="1:11" x14ac:dyDescent="0.2">
      <c r="A13" s="160">
        <v>2024</v>
      </c>
      <c r="B13" s="1" t="str">
        <f t="shared" si="0"/>
        <v>CY2024</v>
      </c>
      <c r="D13" s="94" t="s">
        <v>122</v>
      </c>
      <c r="E13" s="118">
        <v>1091.5999999999999</v>
      </c>
      <c r="F13" s="119">
        <f t="shared" ref="F13" si="5">(E13-E14)/E14</f>
        <v>0.1552545242882844</v>
      </c>
      <c r="G13" s="119">
        <f>(E13-E17)/E17</f>
        <v>0.18807139747496732</v>
      </c>
      <c r="I13" s="119">
        <f>E13/('Total Market by Category Rev'!G12+'Total Market by Category Rev'!H12)</f>
        <v>0.67788610817860018</v>
      </c>
      <c r="J13" s="106"/>
      <c r="K13" s="93"/>
    </row>
    <row r="14" spans="1:11" x14ac:dyDescent="0.2">
      <c r="A14" s="160">
        <v>2024</v>
      </c>
      <c r="B14" s="1" t="str">
        <f t="shared" si="0"/>
        <v>CY2024</v>
      </c>
      <c r="D14" s="94" t="s">
        <v>123</v>
      </c>
      <c r="E14" s="118">
        <v>944.9</v>
      </c>
      <c r="F14" s="119">
        <f t="shared" si="3"/>
        <v>-0.1394353369763206</v>
      </c>
      <c r="G14" s="119">
        <f>(E14-E18)/E18</f>
        <v>0.21032406814397325</v>
      </c>
      <c r="I14" s="119">
        <f>E14/('Total Market by Category Rev'!G13+'Total Market by Category Rev'!H13)</f>
        <v>0.66744366744366745</v>
      </c>
      <c r="J14" s="106"/>
      <c r="K14" s="93"/>
    </row>
    <row r="15" spans="1:11" x14ac:dyDescent="0.2">
      <c r="A15" s="160">
        <v>2023</v>
      </c>
      <c r="B15" s="1" t="str">
        <f t="shared" si="0"/>
        <v>CY2023</v>
      </c>
      <c r="D15" s="64" t="s">
        <v>124</v>
      </c>
      <c r="E15" s="91">
        <v>1098</v>
      </c>
      <c r="F15" s="74">
        <f t="shared" si="3"/>
        <v>0.13723459347488348</v>
      </c>
      <c r="G15" s="74">
        <f>(E15-E19)/E19</f>
        <v>0.19620873733522173</v>
      </c>
      <c r="I15" s="74">
        <f>E15/('Total Market by Category Rev'!G14+'Total Market by Category Rev'!H14)</f>
        <v>0.66501120465144448</v>
      </c>
      <c r="J15" s="106" t="str">
        <f>TRIM(_xlfn.TEXTAFTER(D15," ",2))</f>
        <v>23</v>
      </c>
      <c r="K15" s="93"/>
    </row>
    <row r="16" spans="1:11" x14ac:dyDescent="0.2">
      <c r="A16" s="160">
        <v>2023</v>
      </c>
      <c r="B16" s="1" t="str">
        <f t="shared" si="0"/>
        <v>CY2023</v>
      </c>
      <c r="D16" s="94" t="s">
        <v>126</v>
      </c>
      <c r="E16" s="118">
        <v>965.5</v>
      </c>
      <c r="F16" s="119">
        <f t="shared" si="3"/>
        <v>5.0827165868524211E-2</v>
      </c>
      <c r="G16" s="119">
        <f t="shared" ref="G16" si="6">(E16-E20)/E20</f>
        <v>0.148584344515822</v>
      </c>
      <c r="I16" s="119">
        <f>E16/('Total Market by Category Rev'!G15+'Total Market by Category Rev'!H15)</f>
        <v>0.66453300295959805</v>
      </c>
      <c r="J16" s="106" t="str">
        <f t="shared" ref="J16:J56" si="7">TRIM(_xlfn.TEXTAFTER(D16," ",2))</f>
        <v>23</v>
      </c>
      <c r="K16" s="93"/>
    </row>
    <row r="17" spans="1:11" x14ac:dyDescent="0.2">
      <c r="A17" s="160">
        <v>2023</v>
      </c>
      <c r="B17" s="1" t="str">
        <f t="shared" si="0"/>
        <v>CY2023</v>
      </c>
      <c r="D17" s="94" t="s">
        <v>127</v>
      </c>
      <c r="E17" s="118">
        <v>918.8</v>
      </c>
      <c r="F17" s="119">
        <f t="shared" ref="F17:F18" si="8">(E17-E18)/E18</f>
        <v>0.17689253234276919</v>
      </c>
      <c r="G17" s="119">
        <f>(E17-E21)/E21</f>
        <v>0.11844187461959824</v>
      </c>
      <c r="I17" s="119">
        <f>E17/('Total Market by Category Rev'!G16+'Total Market by Category Rev'!H16)</f>
        <v>0.64978783592644973</v>
      </c>
      <c r="J17" s="106" t="str">
        <f t="shared" si="7"/>
        <v>23</v>
      </c>
      <c r="K17" s="93"/>
    </row>
    <row r="18" spans="1:11" x14ac:dyDescent="0.2">
      <c r="A18" s="160">
        <v>2023</v>
      </c>
      <c r="B18" s="1" t="str">
        <f t="shared" si="0"/>
        <v>CY2023</v>
      </c>
      <c r="D18" s="94" t="s">
        <v>128</v>
      </c>
      <c r="E18" s="118">
        <v>780.7</v>
      </c>
      <c r="F18" s="119">
        <f t="shared" si="8"/>
        <v>-0.14947162000217881</v>
      </c>
      <c r="G18" s="119">
        <f>(E18-E22)/E22</f>
        <v>7.5788893482155159E-2</v>
      </c>
      <c r="I18" s="119">
        <f>E18/('Total Market by Category Rev'!G17+'Total Market by Category Rev'!H17)</f>
        <v>0.63554216867469882</v>
      </c>
      <c r="J18" s="106" t="str">
        <f t="shared" si="7"/>
        <v>23</v>
      </c>
      <c r="K18" s="93"/>
    </row>
    <row r="19" spans="1:11" x14ac:dyDescent="0.2">
      <c r="A19" s="160">
        <f>A15-1</f>
        <v>2022</v>
      </c>
      <c r="B19" s="1" t="str">
        <f t="shared" si="0"/>
        <v>CY2022</v>
      </c>
      <c r="D19" s="64" t="s">
        <v>129</v>
      </c>
      <c r="E19" s="91">
        <f>'General Display by Type'!G28</f>
        <v>917.9</v>
      </c>
      <c r="F19" s="74">
        <f t="shared" ref="F19:F24" si="9">(E19-E20)/E20</f>
        <v>9.1958125148703246E-2</v>
      </c>
      <c r="G19" s="74">
        <f t="shared" ref="G19:G23" si="10">(E19-E23)/E23</f>
        <v>0.10697057404727439</v>
      </c>
      <c r="I19" s="74">
        <f>E19/('Total Market by Category Rev'!G18+'Total Market by Category Rev'!H18)</f>
        <v>0.60719719521068993</v>
      </c>
      <c r="J19" s="106" t="str">
        <f t="shared" si="7"/>
        <v>22</v>
      </c>
      <c r="K19" s="93"/>
    </row>
    <row r="20" spans="1:11" x14ac:dyDescent="0.2">
      <c r="A20" s="160">
        <f t="shared" ref="A20:A56" si="11">A16-1</f>
        <v>2022</v>
      </c>
      <c r="B20" s="1" t="str">
        <f t="shared" si="0"/>
        <v>CY2022</v>
      </c>
      <c r="D20" s="94" t="s">
        <v>130</v>
      </c>
      <c r="E20" s="118">
        <f>'General Display by Type'!G29</f>
        <v>840.6</v>
      </c>
      <c r="F20" s="119">
        <f t="shared" si="9"/>
        <v>2.3250152160681707E-2</v>
      </c>
      <c r="G20" s="119">
        <f t="shared" si="10"/>
        <v>4.4483101391650189E-2</v>
      </c>
      <c r="I20" s="119">
        <f>E20/('Total Market by Category Rev'!G19+'Total Market by Category Rev'!H19)</f>
        <v>0.62549296822680256</v>
      </c>
      <c r="J20" s="106" t="str">
        <f t="shared" si="7"/>
        <v>22</v>
      </c>
      <c r="K20" s="93"/>
    </row>
    <row r="21" spans="1:11" x14ac:dyDescent="0.2">
      <c r="A21" s="160">
        <f t="shared" si="11"/>
        <v>2022</v>
      </c>
      <c r="B21" s="1" t="str">
        <f t="shared" si="0"/>
        <v>CY2022</v>
      </c>
      <c r="D21" s="94" t="s">
        <v>131</v>
      </c>
      <c r="E21" s="118">
        <f>'General Display by Type'!G30</f>
        <v>821.5</v>
      </c>
      <c r="F21" s="119">
        <f t="shared" si="9"/>
        <v>0.13201047264709928</v>
      </c>
      <c r="G21" s="119">
        <f t="shared" si="10"/>
        <v>0.13279095421952558</v>
      </c>
      <c r="I21" s="119">
        <f>E21/('Total Market by Category Rev'!G20+'Total Market by Category Rev'!H20)</f>
        <v>0.58089379154292176</v>
      </c>
      <c r="J21" s="106" t="str">
        <f t="shared" si="7"/>
        <v>22</v>
      </c>
      <c r="K21" s="93"/>
    </row>
    <row r="22" spans="1:11" x14ac:dyDescent="0.2">
      <c r="A22" s="160">
        <f t="shared" si="11"/>
        <v>2022</v>
      </c>
      <c r="B22" s="1" t="str">
        <f t="shared" si="0"/>
        <v>CY2022</v>
      </c>
      <c r="D22" s="94" t="s">
        <v>132</v>
      </c>
      <c r="E22" s="118">
        <f>'General Display by Type'!G31</f>
        <v>725.7</v>
      </c>
      <c r="F22" s="119">
        <f t="shared" si="9"/>
        <v>-0.1248191027496382</v>
      </c>
      <c r="G22" s="119">
        <f t="shared" si="10"/>
        <v>0.23712921922945793</v>
      </c>
      <c r="I22" s="119">
        <f>E22/('Total Market by Category Rev'!G21+'Total Market by Category Rev'!H21)</f>
        <v>0.57567824845311766</v>
      </c>
      <c r="J22" s="106" t="str">
        <f t="shared" si="7"/>
        <v>22</v>
      </c>
      <c r="K22" s="93"/>
    </row>
    <row r="23" spans="1:11" x14ac:dyDescent="0.2">
      <c r="A23" s="160">
        <f t="shared" si="11"/>
        <v>2021</v>
      </c>
      <c r="B23" s="1" t="str">
        <f t="shared" si="0"/>
        <v>CY2021</v>
      </c>
      <c r="D23" s="64" t="s">
        <v>133</v>
      </c>
      <c r="E23" s="91">
        <f>'General Display by Type'!G32</f>
        <v>829.2</v>
      </c>
      <c r="F23" s="74">
        <f t="shared" si="9"/>
        <v>3.031809145129236E-2</v>
      </c>
      <c r="G23" s="74">
        <f t="shared" si="10"/>
        <v>0.27295056800736883</v>
      </c>
      <c r="I23" s="74">
        <f>E23/('Total Market by Category Rev'!G22+'Total Market by Category Rev'!H22)</f>
        <v>0.56140825998645905</v>
      </c>
      <c r="J23" s="106" t="str">
        <f t="shared" si="7"/>
        <v>21</v>
      </c>
      <c r="K23" s="93"/>
    </row>
    <row r="24" spans="1:11" x14ac:dyDescent="0.2">
      <c r="A24" s="160">
        <f t="shared" si="11"/>
        <v>2021</v>
      </c>
      <c r="B24" s="1" t="str">
        <f t="shared" si="0"/>
        <v>CY2021</v>
      </c>
      <c r="D24" s="94" t="s">
        <v>134</v>
      </c>
      <c r="E24" s="118">
        <f>'General Display by Type'!G33</f>
        <v>804.8</v>
      </c>
      <c r="F24" s="119">
        <f t="shared" si="9"/>
        <v>0.1097628240485382</v>
      </c>
      <c r="G24" s="119">
        <f t="shared" ref="G24:G29" si="12">(E24-E28)/E28</f>
        <v>0.76336546888694123</v>
      </c>
      <c r="I24" s="119">
        <f>E24/('Total Market by Category Rev'!G23+'Total Market by Category Rev'!H23)</f>
        <v>0.62122732535700498</v>
      </c>
      <c r="J24" s="106" t="str">
        <f t="shared" si="7"/>
        <v>21</v>
      </c>
      <c r="K24" s="93"/>
    </row>
    <row r="25" spans="1:11" x14ac:dyDescent="0.2">
      <c r="A25" s="160">
        <f t="shared" si="11"/>
        <v>2021</v>
      </c>
      <c r="B25" s="1" t="str">
        <f t="shared" si="0"/>
        <v>CY2021</v>
      </c>
      <c r="D25" s="94" t="s">
        <v>135</v>
      </c>
      <c r="E25" s="118">
        <f>'General Display by Type'!G34</f>
        <v>725.2</v>
      </c>
      <c r="F25" s="119">
        <f t="shared" ref="F25:F32" si="13">(E25-E26)/E26</f>
        <v>0.23627684964200479</v>
      </c>
      <c r="G25" s="119">
        <f t="shared" si="12"/>
        <v>0.77963190184049092</v>
      </c>
      <c r="I25" s="119">
        <f>E25/('Total Market by Category Rev'!G24+'Total Market by Category Rev'!H24)</f>
        <v>0.56282499029879707</v>
      </c>
      <c r="J25" s="106" t="str">
        <f t="shared" si="7"/>
        <v>21</v>
      </c>
      <c r="K25" s="93"/>
    </row>
    <row r="26" spans="1:11" x14ac:dyDescent="0.2">
      <c r="A26" s="160">
        <f t="shared" si="11"/>
        <v>2021</v>
      </c>
      <c r="B26" s="1" t="str">
        <f t="shared" si="0"/>
        <v>CY2021</v>
      </c>
      <c r="D26" s="94" t="s">
        <v>136</v>
      </c>
      <c r="E26" s="118">
        <f>'General Display by Type'!G35</f>
        <v>586.6</v>
      </c>
      <c r="F26" s="119">
        <f t="shared" si="13"/>
        <v>-9.9478047282775497E-2</v>
      </c>
      <c r="G26" s="119">
        <f t="shared" si="12"/>
        <v>0.34912603495860167</v>
      </c>
      <c r="I26" s="119">
        <f>E26/('Total Market by Category Rev'!G25+'Total Market by Category Rev'!H25)</f>
        <v>0.54577595831782666</v>
      </c>
      <c r="J26" s="106" t="str">
        <f t="shared" si="7"/>
        <v>21</v>
      </c>
      <c r="K26" s="93"/>
    </row>
    <row r="27" spans="1:11" x14ac:dyDescent="0.2">
      <c r="A27" s="160">
        <f t="shared" si="11"/>
        <v>2020</v>
      </c>
      <c r="B27" s="1" t="str">
        <f t="shared" si="0"/>
        <v>CY2020</v>
      </c>
      <c r="D27" s="64" t="s">
        <v>137</v>
      </c>
      <c r="E27" s="91">
        <f>'General Display by Type'!G36</f>
        <v>651.4</v>
      </c>
      <c r="F27" s="74">
        <f t="shared" si="13"/>
        <v>0.42725679228746716</v>
      </c>
      <c r="G27" s="74">
        <f t="shared" si="12"/>
        <v>0.42475940507436571</v>
      </c>
      <c r="I27" s="74">
        <f>E27/('Total Market by Category Rev'!G26+'Total Market by Category Rev'!H26)</f>
        <v>0.53688288139784057</v>
      </c>
      <c r="J27" s="106" t="str">
        <f t="shared" si="7"/>
        <v>20</v>
      </c>
      <c r="K27" s="93"/>
    </row>
    <row r="28" spans="1:11" x14ac:dyDescent="0.2">
      <c r="A28" s="160">
        <f t="shared" si="11"/>
        <v>2020</v>
      </c>
      <c r="B28" s="1" t="str">
        <f t="shared" si="0"/>
        <v>CY2020</v>
      </c>
      <c r="D28" s="94" t="s">
        <v>138</v>
      </c>
      <c r="E28" s="118">
        <f>'General Display by Type'!G37</f>
        <v>456.4</v>
      </c>
      <c r="F28" s="119">
        <f t="shared" si="13"/>
        <v>0.11999999999999994</v>
      </c>
      <c r="G28" s="119">
        <f t="shared" si="12"/>
        <v>0.10401548137397194</v>
      </c>
      <c r="I28" s="119">
        <f>E28/('Total Market by Category Rev'!G27+'Total Market by Category Rev'!H27)</f>
        <v>0.51617281158109019</v>
      </c>
      <c r="J28" s="106" t="str">
        <f t="shared" si="7"/>
        <v>20</v>
      </c>
      <c r="K28" s="93"/>
    </row>
    <row r="29" spans="1:11" x14ac:dyDescent="0.2">
      <c r="A29" s="160">
        <f t="shared" si="11"/>
        <v>2020</v>
      </c>
      <c r="B29" s="1" t="str">
        <f t="shared" si="0"/>
        <v>CY2020</v>
      </c>
      <c r="D29" s="94" t="s">
        <v>139</v>
      </c>
      <c r="E29" s="118">
        <f>'General Display by Type'!G38</f>
        <v>407.5</v>
      </c>
      <c r="F29" s="119">
        <f t="shared" si="13"/>
        <v>-6.2787488500460009E-2</v>
      </c>
      <c r="G29" s="119">
        <f t="shared" si="12"/>
        <v>-4.884004884004884E-3</v>
      </c>
      <c r="I29" s="119">
        <f>E29/('Total Market by Category Rev'!G28+'Total Market by Category Rev'!H28)</f>
        <v>0.52567079463364286</v>
      </c>
      <c r="J29" s="106" t="str">
        <f t="shared" si="7"/>
        <v>20</v>
      </c>
      <c r="K29" s="93"/>
    </row>
    <row r="30" spans="1:11" x14ac:dyDescent="0.2">
      <c r="A30" s="160">
        <f t="shared" si="11"/>
        <v>2020</v>
      </c>
      <c r="B30" s="1" t="str">
        <f t="shared" si="0"/>
        <v>CY2020</v>
      </c>
      <c r="D30" s="94" t="s">
        <v>140</v>
      </c>
      <c r="E30" s="118">
        <f>'General Display by Type'!G39</f>
        <v>434.8</v>
      </c>
      <c r="F30" s="119">
        <f t="shared" si="13"/>
        <v>-4.8993875765529257E-2</v>
      </c>
      <c r="G30" s="119">
        <v>0.17512897094759705</v>
      </c>
      <c r="I30" s="119">
        <f>E30/('Total Market by Category Rev'!G29+'Total Market by Category Rev'!H29)</f>
        <v>0.52486721390632551</v>
      </c>
      <c r="J30" s="106" t="str">
        <f t="shared" si="7"/>
        <v>20</v>
      </c>
      <c r="K30" s="93"/>
    </row>
    <row r="31" spans="1:11" x14ac:dyDescent="0.2">
      <c r="A31" s="160">
        <f t="shared" si="11"/>
        <v>2019</v>
      </c>
      <c r="B31" s="1" t="str">
        <f t="shared" si="0"/>
        <v>CY2019</v>
      </c>
      <c r="D31" s="64" t="s">
        <v>141</v>
      </c>
      <c r="E31" s="91">
        <v>457.2</v>
      </c>
      <c r="F31" s="74">
        <f t="shared" si="13"/>
        <v>0.10595065312046448</v>
      </c>
      <c r="G31" s="74">
        <f>(E31-E35)/E35</f>
        <v>0.21822541966426851</v>
      </c>
      <c r="I31" s="74">
        <f>E31/('Total Market by Category Rev'!G30+'Total Market by Category Rev'!H30)</f>
        <v>0.48607271954071868</v>
      </c>
      <c r="J31" s="106" t="str">
        <f t="shared" si="7"/>
        <v>19</v>
      </c>
      <c r="K31" s="93"/>
    </row>
    <row r="32" spans="1:11" x14ac:dyDescent="0.2">
      <c r="A32" s="160">
        <f t="shared" si="11"/>
        <v>2019</v>
      </c>
      <c r="B32" s="1" t="str">
        <f t="shared" si="0"/>
        <v>CY2019</v>
      </c>
      <c r="D32" s="94" t="s">
        <v>142</v>
      </c>
      <c r="E32" s="118">
        <v>413.4</v>
      </c>
      <c r="F32" s="119">
        <f t="shared" si="13"/>
        <v>9.5238095238094674E-3</v>
      </c>
      <c r="G32" s="119">
        <f>(E32-E36)/E36</f>
        <v>0.25883069427527405</v>
      </c>
      <c r="I32" s="119">
        <f>E32/('Total Market by Category Rev'!G31+'Total Market by Category Rev'!H31)</f>
        <v>0.47880472550382208</v>
      </c>
      <c r="J32" s="106" t="str">
        <f t="shared" si="7"/>
        <v>19</v>
      </c>
      <c r="K32" s="93"/>
    </row>
    <row r="33" spans="1:11" x14ac:dyDescent="0.2">
      <c r="A33" s="160">
        <f t="shared" si="11"/>
        <v>2019</v>
      </c>
      <c r="B33" s="1" t="str">
        <f t="shared" si="0"/>
        <v>CY2019</v>
      </c>
      <c r="D33" s="94" t="s">
        <v>143</v>
      </c>
      <c r="E33" s="118">
        <v>409.5</v>
      </c>
      <c r="F33" s="119">
        <v>0.112</v>
      </c>
      <c r="G33" s="119">
        <v>0.16700000000000001</v>
      </c>
      <c r="I33" s="119">
        <f>E33/('Total Market by Category Rev'!G32+'Total Market by Category Rev'!H32)</f>
        <v>0.47417786012042612</v>
      </c>
      <c r="J33" s="106" t="str">
        <f t="shared" si="7"/>
        <v>19</v>
      </c>
      <c r="K33" s="93"/>
    </row>
    <row r="34" spans="1:11" x14ac:dyDescent="0.2">
      <c r="A34" s="160">
        <f t="shared" si="11"/>
        <v>2019</v>
      </c>
      <c r="B34" s="1" t="str">
        <f t="shared" si="0"/>
        <v>CY2019</v>
      </c>
      <c r="D34" s="94" t="s">
        <v>144</v>
      </c>
      <c r="E34" s="118">
        <v>368.3</v>
      </c>
      <c r="F34" s="119">
        <v>-1.9E-2</v>
      </c>
      <c r="G34" s="119">
        <v>0.151</v>
      </c>
      <c r="I34" s="119">
        <f>E34/('Total Market by Category Rev'!G33+'Total Market by Category Rev'!H33)</f>
        <v>0.46095118898623283</v>
      </c>
      <c r="J34" s="106" t="str">
        <f t="shared" si="7"/>
        <v>19</v>
      </c>
      <c r="K34" s="93"/>
    </row>
    <row r="35" spans="1:11" x14ac:dyDescent="0.2">
      <c r="A35" s="160">
        <f t="shared" si="11"/>
        <v>2018</v>
      </c>
      <c r="B35" s="1" t="str">
        <f t="shared" si="0"/>
        <v>CY2018</v>
      </c>
      <c r="D35" s="64" t="s">
        <v>145</v>
      </c>
      <c r="E35" s="91">
        <v>375.3</v>
      </c>
      <c r="F35" s="74">
        <v>0.14299999999999999</v>
      </c>
      <c r="G35" s="74">
        <v>0.09</v>
      </c>
      <c r="I35" s="74">
        <f>E35/('Total Market by Category Rev'!G34+'Total Market by Category Rev'!H34)</f>
        <v>0.4256067135404854</v>
      </c>
      <c r="J35" s="106" t="str">
        <f t="shared" si="7"/>
        <v>18</v>
      </c>
      <c r="K35" s="93"/>
    </row>
    <row r="36" spans="1:11" x14ac:dyDescent="0.2">
      <c r="A36" s="160">
        <f t="shared" si="11"/>
        <v>2018</v>
      </c>
      <c r="B36" s="1" t="str">
        <f t="shared" si="0"/>
        <v>CY2018</v>
      </c>
      <c r="D36" s="94" t="s">
        <v>146</v>
      </c>
      <c r="E36" s="118">
        <v>328.4</v>
      </c>
      <c r="F36" s="119">
        <v>-6.4000000000000001E-2</v>
      </c>
      <c r="G36" s="119">
        <v>0.17899999999999999</v>
      </c>
      <c r="I36" s="119">
        <f>E36/('Total Market by Category Rev'!G35+'Total Market by Category Rev'!H35)</f>
        <v>0.39912493923189107</v>
      </c>
      <c r="J36" s="106" t="str">
        <f t="shared" si="7"/>
        <v>18</v>
      </c>
      <c r="K36" s="93"/>
    </row>
    <row r="37" spans="1:11" x14ac:dyDescent="0.2">
      <c r="A37" s="160">
        <f t="shared" si="11"/>
        <v>2018</v>
      </c>
      <c r="B37" s="1" t="str">
        <f t="shared" si="0"/>
        <v>CY2018</v>
      </c>
      <c r="D37" s="94" t="s">
        <v>147</v>
      </c>
      <c r="E37" s="118">
        <v>351</v>
      </c>
      <c r="F37" s="119">
        <v>9.7000000000000003E-2</v>
      </c>
      <c r="G37" s="119">
        <v>0.49199999999999999</v>
      </c>
      <c r="I37" s="119">
        <f>E37/('Total Market by Category Rev'!G36+'Total Market by Category Rev'!H36)</f>
        <v>0.42406669083001086</v>
      </c>
      <c r="J37" s="106" t="str">
        <f t="shared" si="7"/>
        <v>18</v>
      </c>
      <c r="K37" s="93"/>
    </row>
    <row r="38" spans="1:11" x14ac:dyDescent="0.2">
      <c r="A38" s="160">
        <f t="shared" si="11"/>
        <v>2018</v>
      </c>
      <c r="B38" s="1" t="str">
        <f t="shared" si="0"/>
        <v>CY2018</v>
      </c>
      <c r="D38" s="94" t="s">
        <v>148</v>
      </c>
      <c r="E38" s="118">
        <v>320</v>
      </c>
      <c r="F38" s="119">
        <v>-7.0000000000000007E-2</v>
      </c>
      <c r="G38" s="119">
        <v>0.38100000000000001</v>
      </c>
      <c r="I38" s="119">
        <f>E38/('Total Market by Category Rev'!G37+'Total Market by Category Rev'!H37)</f>
        <v>0.41712525025624919</v>
      </c>
      <c r="J38" s="106" t="str">
        <f t="shared" si="7"/>
        <v>18</v>
      </c>
      <c r="K38" s="93"/>
    </row>
    <row r="39" spans="1:11" x14ac:dyDescent="0.2">
      <c r="A39" s="160">
        <f t="shared" si="11"/>
        <v>2017</v>
      </c>
      <c r="B39" s="1" t="str">
        <f t="shared" si="0"/>
        <v>CY2017</v>
      </c>
      <c r="D39" s="64" t="s">
        <v>149</v>
      </c>
      <c r="E39" s="91">
        <v>344.2</v>
      </c>
      <c r="F39" s="74">
        <v>0.23599999999999999</v>
      </c>
      <c r="G39" s="74">
        <v>0.41399999999999998</v>
      </c>
      <c r="I39" s="74">
        <f>E39/('Total Market by Category Rev'!G38+'Total Market by Category Rev'!H38)</f>
        <v>0.40811003082760255</v>
      </c>
      <c r="J39" s="106" t="str">
        <f t="shared" si="7"/>
        <v>17</v>
      </c>
      <c r="K39" s="93"/>
    </row>
    <row r="40" spans="1:11" x14ac:dyDescent="0.2">
      <c r="A40" s="160">
        <f t="shared" si="11"/>
        <v>2017</v>
      </c>
      <c r="B40" s="1" t="str">
        <f t="shared" si="0"/>
        <v>CY2017</v>
      </c>
      <c r="D40" s="94" t="s">
        <v>150</v>
      </c>
      <c r="E40" s="118">
        <v>278.5</v>
      </c>
      <c r="F40" s="119">
        <v>0.184</v>
      </c>
      <c r="G40" s="119">
        <v>0.51400000000000001</v>
      </c>
      <c r="I40" s="119">
        <f>E40/('Total Market by Category Rev'!G39+'Total Market by Category Rev'!H39)</f>
        <v>0.39985642498205315</v>
      </c>
      <c r="J40" s="106" t="str">
        <f t="shared" si="7"/>
        <v>17</v>
      </c>
      <c r="K40" s="93"/>
    </row>
    <row r="41" spans="1:11" x14ac:dyDescent="0.2">
      <c r="A41" s="160">
        <f t="shared" si="11"/>
        <v>2017</v>
      </c>
      <c r="B41" s="1" t="str">
        <f t="shared" ref="B41:B42" si="14">$A$1&amp;A41</f>
        <v>CY2017</v>
      </c>
      <c r="D41" s="94" t="s">
        <v>151</v>
      </c>
      <c r="E41" s="118">
        <v>235.2</v>
      </c>
      <c r="F41" s="119">
        <v>1.4999999999999999E-2</v>
      </c>
      <c r="G41" s="119">
        <v>0.32100000000000001</v>
      </c>
      <c r="I41" s="119">
        <f>E41/('Total Market by Category Rev'!G40+'Total Market by Category Rev'!H40)</f>
        <v>0.35073068893528181</v>
      </c>
      <c r="J41" s="106" t="str">
        <f t="shared" si="7"/>
        <v>17</v>
      </c>
      <c r="K41" s="93"/>
    </row>
    <row r="42" spans="1:11" x14ac:dyDescent="0.2">
      <c r="A42" s="160">
        <f t="shared" si="11"/>
        <v>2017</v>
      </c>
      <c r="B42" s="1" t="str">
        <f t="shared" si="14"/>
        <v>CY2017</v>
      </c>
      <c r="D42" s="94" t="s">
        <v>152</v>
      </c>
      <c r="E42" s="118">
        <v>231.7</v>
      </c>
      <c r="F42" s="119">
        <v>-4.8000000000000001E-2</v>
      </c>
      <c r="G42" s="119">
        <v>0.498</v>
      </c>
      <c r="I42" s="119">
        <f>E42/('Total Market by Category Rev'!G41+'Total Market by Category Rev'!H41)</f>
        <v>0.36328002508623392</v>
      </c>
      <c r="J42" s="106" t="str">
        <f t="shared" si="7"/>
        <v>17</v>
      </c>
      <c r="K42" s="93"/>
    </row>
    <row r="43" spans="1:11" x14ac:dyDescent="0.2">
      <c r="A43" s="160">
        <f t="shared" si="11"/>
        <v>2016</v>
      </c>
      <c r="B43" s="1" t="str">
        <f t="shared" ref="B43:B56" si="15">$A$1&amp;A43</f>
        <v>CY2016</v>
      </c>
      <c r="D43" s="64" t="s">
        <v>153</v>
      </c>
      <c r="E43" s="91">
        <v>243.5</v>
      </c>
      <c r="F43" s="74">
        <v>0.32300000000000001</v>
      </c>
      <c r="G43" s="74">
        <v>0.76100000000000001</v>
      </c>
      <c r="I43" s="74">
        <f>E43/('Total Market by Category Rev'!G42+'Total Market by Category Rev'!H42)</f>
        <v>0.32958852192744992</v>
      </c>
      <c r="J43" s="106" t="str">
        <f t="shared" si="7"/>
        <v>16</v>
      </c>
      <c r="K43" s="93"/>
    </row>
    <row r="44" spans="1:11" x14ac:dyDescent="0.2">
      <c r="A44" s="160">
        <f t="shared" si="11"/>
        <v>2016</v>
      </c>
      <c r="B44" s="1" t="str">
        <f t="shared" si="15"/>
        <v>CY2016</v>
      </c>
      <c r="D44" s="94" t="s">
        <v>154</v>
      </c>
      <c r="E44" s="118">
        <v>184</v>
      </c>
      <c r="F44" s="119">
        <v>3.3000000000000002E-2</v>
      </c>
      <c r="G44" s="119">
        <v>0.42699999999999999</v>
      </c>
      <c r="I44" s="119">
        <f>E44/('Total Market by Category Rev'!G43+'Total Market by Category Rev'!H43)</f>
        <v>0.27328085548789544</v>
      </c>
      <c r="J44" s="106" t="str">
        <f t="shared" si="7"/>
        <v>16</v>
      </c>
      <c r="K44" s="93"/>
    </row>
    <row r="45" spans="1:11" x14ac:dyDescent="0.2">
      <c r="A45" s="160">
        <f t="shared" si="11"/>
        <v>2016</v>
      </c>
      <c r="B45" s="1" t="str">
        <f t="shared" si="15"/>
        <v>CY2016</v>
      </c>
      <c r="D45" s="94" t="s">
        <v>155</v>
      </c>
      <c r="E45" s="118">
        <v>178.1</v>
      </c>
      <c r="F45" s="119">
        <v>0.151</v>
      </c>
      <c r="G45" s="119">
        <v>0.57799999999999996</v>
      </c>
      <c r="I45" s="119">
        <f>E45/('Total Market by Category Rev'!G44+'Total Market by Category Rev'!H44)</f>
        <v>0.26802106847253571</v>
      </c>
      <c r="J45" s="106" t="str">
        <f t="shared" si="7"/>
        <v>16</v>
      </c>
      <c r="K45" s="93"/>
    </row>
    <row r="46" spans="1:11" x14ac:dyDescent="0.2">
      <c r="A46" s="160">
        <f t="shared" si="11"/>
        <v>2016</v>
      </c>
      <c r="B46" s="1" t="str">
        <f t="shared" si="15"/>
        <v>CY2016</v>
      </c>
      <c r="D46" s="94" t="s">
        <v>156</v>
      </c>
      <c r="E46" s="118">
        <v>154.69999999999999</v>
      </c>
      <c r="F46" s="119">
        <v>0.11899999999999999</v>
      </c>
      <c r="G46" s="119">
        <v>0.48599999999999999</v>
      </c>
      <c r="I46" s="119">
        <f>E46/('Total Market by Category Rev'!G45+'Total Market by Category Rev'!H45)</f>
        <v>0.25344036697247707</v>
      </c>
      <c r="J46" s="106" t="str">
        <f t="shared" si="7"/>
        <v>16</v>
      </c>
      <c r="K46" s="93"/>
    </row>
    <row r="47" spans="1:11" x14ac:dyDescent="0.2">
      <c r="A47" s="160">
        <f t="shared" si="11"/>
        <v>2015</v>
      </c>
      <c r="B47" s="1" t="str">
        <f t="shared" si="15"/>
        <v>CY2015</v>
      </c>
      <c r="D47" s="64" t="s">
        <v>157</v>
      </c>
      <c r="E47" s="91">
        <v>138.30000000000001</v>
      </c>
      <c r="F47" s="74">
        <v>7.2999999999999995E-2</v>
      </c>
      <c r="G47" s="74">
        <v>0.26</v>
      </c>
      <c r="I47" s="74">
        <f>E47/('Total Market by Category Rev'!G46+'Total Market by Category Rev'!H46)</f>
        <v>0.21690715181932246</v>
      </c>
      <c r="J47" s="106" t="str">
        <f t="shared" si="7"/>
        <v>15</v>
      </c>
      <c r="K47" s="93"/>
    </row>
    <row r="48" spans="1:11" x14ac:dyDescent="0.2">
      <c r="A48" s="160">
        <f t="shared" si="11"/>
        <v>2015</v>
      </c>
      <c r="B48" s="1" t="str">
        <f t="shared" si="15"/>
        <v>CY2015</v>
      </c>
      <c r="D48" s="94" t="s">
        <v>211</v>
      </c>
      <c r="E48" s="118">
        <v>128.9</v>
      </c>
      <c r="F48" s="119">
        <v>0.14099999999999999</v>
      </c>
      <c r="G48" s="119">
        <v>1.069</v>
      </c>
      <c r="I48" s="119">
        <f>E48/('Total Market by Category Rev'!G47+'Total Market by Category Rev'!H47)</f>
        <v>0.23158462091268414</v>
      </c>
      <c r="J48" s="106" t="str">
        <f t="shared" si="7"/>
        <v>15</v>
      </c>
      <c r="K48" s="93"/>
    </row>
    <row r="49" spans="1:11" x14ac:dyDescent="0.2">
      <c r="A49" s="160">
        <f t="shared" si="11"/>
        <v>2015</v>
      </c>
      <c r="B49" s="1" t="str">
        <f t="shared" si="15"/>
        <v>CY2015</v>
      </c>
      <c r="D49" s="94" t="s">
        <v>159</v>
      </c>
      <c r="E49" s="118">
        <v>112.9</v>
      </c>
      <c r="F49" s="119">
        <v>8.5000000000000006E-2</v>
      </c>
      <c r="G49" s="119">
        <v>0.83899999999999997</v>
      </c>
      <c r="I49" s="119">
        <f>E49/('Total Market by Category Rev'!G48+'Total Market by Category Rev'!H48)</f>
        <v>0.22137254901960784</v>
      </c>
      <c r="J49" s="106" t="str">
        <f t="shared" si="7"/>
        <v>15</v>
      </c>
      <c r="K49" s="93"/>
    </row>
    <row r="50" spans="1:11" x14ac:dyDescent="0.2">
      <c r="A50" s="160">
        <f t="shared" si="11"/>
        <v>2015</v>
      </c>
      <c r="B50" s="1" t="str">
        <f t="shared" si="15"/>
        <v>CY2015</v>
      </c>
      <c r="D50" s="94" t="s">
        <v>160</v>
      </c>
      <c r="E50" s="118">
        <v>104.1</v>
      </c>
      <c r="F50" s="119">
        <v>-5.0999999999999997E-2</v>
      </c>
      <c r="G50" s="119">
        <v>1.421</v>
      </c>
      <c r="I50" s="119">
        <f>E50/('Total Market by Category Rev'!G49+'Total Market by Category Rev'!H49)</f>
        <v>0.25018024513338138</v>
      </c>
      <c r="J50" s="106" t="str">
        <f t="shared" si="7"/>
        <v>15</v>
      </c>
      <c r="K50" s="93"/>
    </row>
    <row r="51" spans="1:11" x14ac:dyDescent="0.2">
      <c r="A51" s="160">
        <f t="shared" si="11"/>
        <v>2014</v>
      </c>
      <c r="B51" s="1" t="str">
        <f t="shared" si="15"/>
        <v>CY2014</v>
      </c>
      <c r="D51" s="64" t="s">
        <v>161</v>
      </c>
      <c r="E51" s="91">
        <v>109.7</v>
      </c>
      <c r="F51" s="74">
        <v>0.76200000000000001</v>
      </c>
      <c r="G51" s="74">
        <v>1.24</v>
      </c>
      <c r="I51" s="74">
        <f>E51/('Total Market by Category Rev'!G50+'Total Market by Category Rev'!H50)</f>
        <v>0.25235794801012196</v>
      </c>
      <c r="J51" s="106" t="str">
        <f t="shared" si="7"/>
        <v>14</v>
      </c>
      <c r="K51" s="93"/>
    </row>
    <row r="52" spans="1:11" x14ac:dyDescent="0.2">
      <c r="A52" s="160">
        <f t="shared" si="11"/>
        <v>2014</v>
      </c>
      <c r="B52" s="1" t="str">
        <f t="shared" si="15"/>
        <v>CY2014</v>
      </c>
      <c r="D52" s="94" t="s">
        <v>212</v>
      </c>
      <c r="E52" s="118">
        <v>62.3</v>
      </c>
      <c r="F52" s="119">
        <v>1.4999999999999999E-2</v>
      </c>
      <c r="G52" s="119">
        <v>0.44500000000000001</v>
      </c>
      <c r="I52" s="119">
        <f>E52/('Total Market by Category Rev'!G51+'Total Market by Category Rev'!H51)</f>
        <v>0.17219458264234383</v>
      </c>
      <c r="J52" s="106" t="str">
        <f t="shared" si="7"/>
        <v>14</v>
      </c>
      <c r="K52" s="93"/>
    </row>
    <row r="53" spans="1:11" x14ac:dyDescent="0.2">
      <c r="A53" s="160">
        <f t="shared" si="11"/>
        <v>2014</v>
      </c>
      <c r="B53" s="1" t="str">
        <f t="shared" si="15"/>
        <v>CY2014</v>
      </c>
      <c r="D53" s="94" t="s">
        <v>163</v>
      </c>
      <c r="E53" s="118">
        <v>61.4</v>
      </c>
      <c r="F53" s="119">
        <v>0.42799999999999999</v>
      </c>
      <c r="G53" s="119">
        <v>0.72</v>
      </c>
      <c r="I53" s="119">
        <f>E53/('Total Market by Category Rev'!G52+'Total Market by Category Rev'!H52)</f>
        <v>0.17281170841542356</v>
      </c>
      <c r="J53" s="106" t="str">
        <f t="shared" si="7"/>
        <v>14</v>
      </c>
      <c r="K53" s="93"/>
    </row>
    <row r="54" spans="1:11" x14ac:dyDescent="0.2">
      <c r="A54" s="160">
        <f t="shared" si="11"/>
        <v>2014</v>
      </c>
      <c r="B54" s="1" t="str">
        <f t="shared" si="15"/>
        <v>CY2014</v>
      </c>
      <c r="D54" s="94" t="s">
        <v>164</v>
      </c>
      <c r="E54" s="118">
        <v>43</v>
      </c>
      <c r="F54" s="119">
        <v>-0.122</v>
      </c>
      <c r="G54" s="119">
        <v>0.55800000000000005</v>
      </c>
      <c r="I54" s="119">
        <f>E54/('Total Market by Category Rev'!G53+'Total Market by Category Rev'!H53)</f>
        <v>0.14271490209093926</v>
      </c>
      <c r="J54" s="106" t="str">
        <f t="shared" si="7"/>
        <v>14</v>
      </c>
      <c r="K54" s="93"/>
    </row>
    <row r="55" spans="1:11" x14ac:dyDescent="0.2">
      <c r="A55" s="160">
        <f t="shared" si="11"/>
        <v>2013</v>
      </c>
      <c r="B55" s="1" t="str">
        <f t="shared" si="15"/>
        <v>CY2013</v>
      </c>
      <c r="D55" s="64" t="s">
        <v>165</v>
      </c>
      <c r="E55" s="91">
        <v>49</v>
      </c>
      <c r="F55" s="74">
        <v>0.13700000000000001</v>
      </c>
      <c r="G55" s="74">
        <v>0.71899999999999997</v>
      </c>
      <c r="I55" s="74">
        <f>E55/('Total Market by Category Rev'!G54+'Total Market by Category Rev'!H54)</f>
        <v>0.14966401954795358</v>
      </c>
      <c r="J55" s="106" t="str">
        <f t="shared" si="7"/>
        <v>13</v>
      </c>
      <c r="K55" s="93"/>
    </row>
    <row r="56" spans="1:11" x14ac:dyDescent="0.2">
      <c r="A56" s="160">
        <f t="shared" si="11"/>
        <v>2013</v>
      </c>
      <c r="B56" s="1" t="str">
        <f t="shared" si="15"/>
        <v>CY2013</v>
      </c>
      <c r="D56" s="94" t="s">
        <v>166</v>
      </c>
      <c r="E56" s="118">
        <v>43.1</v>
      </c>
      <c r="F56" s="119">
        <v>0.20699999999999999</v>
      </c>
      <c r="G56" s="119">
        <v>1.1439999999999999</v>
      </c>
      <c r="I56" s="119">
        <f>E56/('Total Market by Category Rev'!G55+'Total Market by Category Rev'!H55)</f>
        <v>0.14580514208389717</v>
      </c>
      <c r="J56" s="106" t="str">
        <f t="shared" si="7"/>
        <v>13</v>
      </c>
      <c r="K56" s="93"/>
    </row>
    <row r="57" spans="1:11" ht="12" customHeight="1" x14ac:dyDescent="0.2">
      <c r="D57" s="189" t="s">
        <v>213</v>
      </c>
      <c r="E57" s="189"/>
      <c r="F57" s="189"/>
      <c r="G57" s="189"/>
      <c r="H57" s="6"/>
      <c r="I57" s="6"/>
    </row>
    <row r="58" spans="1:11" x14ac:dyDescent="0.2">
      <c r="D58" s="189"/>
      <c r="E58" s="189"/>
      <c r="F58" s="189"/>
      <c r="G58" s="189"/>
      <c r="H58" s="6"/>
      <c r="I58" s="6"/>
    </row>
    <row r="59" spans="1:11" x14ac:dyDescent="0.2">
      <c r="D59" s="189"/>
      <c r="E59" s="189"/>
      <c r="F59" s="189"/>
      <c r="G59" s="189"/>
      <c r="H59" s="6"/>
      <c r="I59" s="6"/>
    </row>
    <row r="60" spans="1:11" x14ac:dyDescent="0.2">
      <c r="D60" s="189"/>
      <c r="E60" s="189"/>
      <c r="F60" s="189"/>
      <c r="G60" s="189"/>
      <c r="H60" s="6"/>
      <c r="I60" s="6"/>
    </row>
    <row r="62" spans="1:11" ht="15" x14ac:dyDescent="0.2">
      <c r="D62" s="9" t="s">
        <v>254</v>
      </c>
    </row>
    <row r="64" spans="1:11" ht="21.75" customHeight="1" x14ac:dyDescent="0.2">
      <c r="D64" s="185" t="s">
        <v>104</v>
      </c>
      <c r="E64" s="185" t="s">
        <v>208</v>
      </c>
      <c r="F64" s="159" t="s">
        <v>209</v>
      </c>
      <c r="I64" s="187" t="s">
        <v>210</v>
      </c>
    </row>
    <row r="65" spans="4:9" ht="21.75" customHeight="1" x14ac:dyDescent="0.2">
      <c r="D65" s="186"/>
      <c r="E65" s="186"/>
      <c r="F65" s="35" t="s">
        <v>193</v>
      </c>
      <c r="I65" s="188"/>
    </row>
    <row r="66" spans="4:9" x14ac:dyDescent="0.2">
      <c r="D66" s="98" t="s">
        <v>194</v>
      </c>
      <c r="E66" s="91">
        <f>SUMIF($B$7:$B$56,$D66,$E$7:$E$56)</f>
        <v>5390</v>
      </c>
      <c r="F66" s="74">
        <f>(E66-E67)/E67</f>
        <v>0.19799075391180659</v>
      </c>
      <c r="I66" s="74">
        <f>E66/('Total Market by Category Rev'!G88+'Total Market by Category Rev'!H88)</f>
        <v>0.72156253765110645</v>
      </c>
    </row>
    <row r="67" spans="4:9" x14ac:dyDescent="0.2">
      <c r="D67" s="164" t="s">
        <v>195</v>
      </c>
      <c r="E67" s="118">
        <f t="shared" ref="E67:E71" si="16">SUMIF($B$7:$B$56,$D67,$E$7:$E$56)</f>
        <v>4499.2</v>
      </c>
      <c r="F67" s="119">
        <f>(E67-E68)/E68</f>
        <v>0.19564177517937811</v>
      </c>
      <c r="I67" s="119">
        <f>E67/('Total Market by Category Rev'!G89+'Total Market by Category Rev'!H89)</f>
        <v>0.68795107033639136</v>
      </c>
    </row>
    <row r="68" spans="4:9" x14ac:dyDescent="0.2">
      <c r="D68" s="164" t="s">
        <v>0</v>
      </c>
      <c r="E68" s="118">
        <f t="shared" si="16"/>
        <v>3763</v>
      </c>
      <c r="F68" s="119">
        <f>(E68-E69)/E69</f>
        <v>0.13833681217291352</v>
      </c>
      <c r="I68" s="119">
        <f>E68/('Total Market by Category Rev'!G90+'Total Market by Category Rev'!H90)</f>
        <v>0.65484477237922878</v>
      </c>
    </row>
    <row r="69" spans="4:9" x14ac:dyDescent="0.2">
      <c r="D69" s="164" t="s">
        <v>1</v>
      </c>
      <c r="E69" s="118">
        <f t="shared" si="16"/>
        <v>3305.7</v>
      </c>
      <c r="F69" s="119">
        <f>(E69-E70)/E70</f>
        <v>0.12217394256229212</v>
      </c>
      <c r="I69" s="119">
        <f>E69/('Total Market by Category Rev'!G91+'Total Market by Category Rev'!H91)</f>
        <v>0.59773253290901196</v>
      </c>
    </row>
    <row r="70" spans="4:9" x14ac:dyDescent="0.2">
      <c r="D70" s="164" t="s">
        <v>2</v>
      </c>
      <c r="E70" s="118">
        <f t="shared" si="16"/>
        <v>2945.7999999999997</v>
      </c>
      <c r="F70" s="119">
        <f t="shared" ref="F70" si="17">(E70-E71)/E71</f>
        <v>0.51058920055381773</v>
      </c>
      <c r="I70" s="119">
        <f>E70/('Total Market by Category Rev'!G92+'Total Market by Category Rev'!H92)</f>
        <v>0.57358152576034893</v>
      </c>
    </row>
    <row r="71" spans="4:9" x14ac:dyDescent="0.2">
      <c r="D71" s="164" t="s">
        <v>3</v>
      </c>
      <c r="E71" s="118">
        <f t="shared" si="16"/>
        <v>1950.1</v>
      </c>
      <c r="F71" s="119"/>
      <c r="I71" s="119">
        <f>E71/('Total Market by Category Rev'!G93+'Total Market by Category Rev'!H93)</f>
        <v>0.5268974088784415</v>
      </c>
    </row>
    <row r="73" spans="4:9" x14ac:dyDescent="0.2">
      <c r="D73" s="189" t="s">
        <v>213</v>
      </c>
      <c r="E73" s="189"/>
      <c r="F73" s="189"/>
      <c r="G73" s="189"/>
    </row>
    <row r="74" spans="4:9" x14ac:dyDescent="0.2">
      <c r="D74" s="189"/>
      <c r="E74" s="189"/>
      <c r="F74" s="189"/>
      <c r="G74" s="189"/>
    </row>
    <row r="75" spans="4:9" x14ac:dyDescent="0.2">
      <c r="D75" s="189"/>
      <c r="E75" s="189"/>
      <c r="F75" s="189"/>
      <c r="G75" s="189"/>
    </row>
    <row r="76" spans="4:9" x14ac:dyDescent="0.2">
      <c r="D76" s="189"/>
      <c r="E76" s="189"/>
      <c r="F76" s="189"/>
      <c r="G76" s="189"/>
    </row>
  </sheetData>
  <mergeCells count="10">
    <mergeCell ref="D73:G76"/>
    <mergeCell ref="D64:D65"/>
    <mergeCell ref="E64:E65"/>
    <mergeCell ref="I64:I65"/>
    <mergeCell ref="J5:J6"/>
    <mergeCell ref="I5:I6"/>
    <mergeCell ref="D57:G60"/>
    <mergeCell ref="D5:D6"/>
    <mergeCell ref="E5:E6"/>
    <mergeCell ref="F5:G5"/>
  </mergeCells>
  <phoneticPr fontId="33" type="noConversion"/>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AB189-4C8C-45C2-9359-ACAF2C1956BE}">
  <sheetPr>
    <pageSetUpPr autoPageBreaks="0"/>
  </sheetPr>
  <dimension ref="A1:N33"/>
  <sheetViews>
    <sheetView showGridLines="0" workbookViewId="0">
      <pane ySplit="6" topLeftCell="A7" activePane="bottomLeft" state="frozen"/>
      <selection activeCell="B12" sqref="B12"/>
      <selection pane="bottomLeft" activeCell="C1" sqref="C1"/>
    </sheetView>
  </sheetViews>
  <sheetFormatPr defaultColWidth="9.140625" defaultRowHeight="12" x14ac:dyDescent="0.2"/>
  <cols>
    <col min="1" max="1" width="9.140625" hidden="1" customWidth="1"/>
    <col min="2" max="2" width="0" hidden="1" customWidth="1"/>
    <col min="3" max="3" width="6.7109375" customWidth="1"/>
    <col min="4" max="4" width="2.7109375" customWidth="1"/>
    <col min="5" max="5" width="10.85546875" customWidth="1"/>
    <col min="6" max="6" width="10.140625" customWidth="1"/>
    <col min="7" max="7" width="11.140625" style="5" customWidth="1"/>
    <col min="8" max="8" width="13.140625" style="5" customWidth="1"/>
    <col min="9" max="9" width="10.7109375" bestFit="1" customWidth="1"/>
    <col min="10" max="10" width="12.28515625" customWidth="1"/>
    <col min="11" max="11" width="9.140625" style="104"/>
    <col min="12" max="12" width="10.42578125" customWidth="1"/>
  </cols>
  <sheetData>
    <row r="1" spans="1:14" ht="66.599999999999994" customHeight="1" x14ac:dyDescent="0.2">
      <c r="A1" s="163" t="s">
        <v>102</v>
      </c>
      <c r="B1" s="1"/>
      <c r="G1"/>
      <c r="H1"/>
      <c r="I1" s="5"/>
      <c r="J1" s="5"/>
      <c r="K1"/>
      <c r="M1" s="104"/>
    </row>
    <row r="2" spans="1:14" ht="15" x14ac:dyDescent="0.2">
      <c r="E2" s="9" t="s">
        <v>214</v>
      </c>
      <c r="G2"/>
      <c r="H2"/>
      <c r="I2" s="5"/>
      <c r="J2" s="5"/>
      <c r="K2"/>
      <c r="M2" s="104"/>
    </row>
    <row r="3" spans="1:14" ht="8.25" customHeight="1" x14ac:dyDescent="0.2">
      <c r="E3" s="9"/>
      <c r="G3"/>
      <c r="H3"/>
      <c r="I3" s="5"/>
      <c r="J3" s="5"/>
      <c r="K3"/>
      <c r="M3" s="104"/>
    </row>
    <row r="4" spans="1:14" x14ac:dyDescent="0.2">
      <c r="G4"/>
      <c r="H4"/>
      <c r="I4" s="5"/>
      <c r="J4" s="5"/>
      <c r="K4"/>
      <c r="M4" s="104"/>
    </row>
    <row r="5" spans="1:14" ht="56.25" x14ac:dyDescent="0.2">
      <c r="E5" s="185" t="s">
        <v>104</v>
      </c>
      <c r="F5" s="34" t="s">
        <v>215</v>
      </c>
      <c r="G5" s="34" t="s">
        <v>216</v>
      </c>
      <c r="H5" s="34" t="s">
        <v>217</v>
      </c>
      <c r="I5" s="190" t="s">
        <v>218</v>
      </c>
      <c r="J5" s="191"/>
      <c r="K5"/>
      <c r="L5" s="135" t="s">
        <v>219</v>
      </c>
      <c r="M5" s="184" t="s">
        <v>109</v>
      </c>
    </row>
    <row r="6" spans="1:14" x14ac:dyDescent="0.2">
      <c r="E6" s="186"/>
      <c r="F6" s="35" t="s">
        <v>206</v>
      </c>
      <c r="G6" s="35" t="s">
        <v>206</v>
      </c>
      <c r="H6" s="35" t="s">
        <v>206</v>
      </c>
      <c r="I6" s="36" t="s">
        <v>112</v>
      </c>
      <c r="J6" s="83" t="s">
        <v>113</v>
      </c>
      <c r="K6"/>
      <c r="L6" s="136"/>
      <c r="M6" s="184"/>
    </row>
    <row r="7" spans="1:14" ht="12" customHeight="1" x14ac:dyDescent="0.2">
      <c r="A7" s="160">
        <v>2025</v>
      </c>
      <c r="B7" s="1" t="str">
        <f>$A$1&amp;A7</f>
        <v>CY2025</v>
      </c>
      <c r="E7" s="65" t="s">
        <v>115</v>
      </c>
      <c r="F7" s="85">
        <v>35.799999999999997</v>
      </c>
      <c r="G7" s="85">
        <v>58.4</v>
      </c>
      <c r="H7" s="85">
        <v>94.2</v>
      </c>
      <c r="I7" s="84">
        <f t="shared" ref="I7" si="0">(H7-H8)/H8</f>
        <v>0.15299877600979211</v>
      </c>
      <c r="J7" s="84">
        <f t="shared" ref="J7" si="1">(H7-H11)/H11</f>
        <v>5.1339285714285809E-2</v>
      </c>
      <c r="K7"/>
      <c r="L7" s="137">
        <f>H7/('Total Market by Category Rev'!G6+'Total Market by Category Rev'!H6)</f>
        <v>4.4810198839311206E-2</v>
      </c>
      <c r="M7" s="105"/>
    </row>
    <row r="8" spans="1:14" ht="12" customHeight="1" x14ac:dyDescent="0.2">
      <c r="A8" s="160">
        <v>2025</v>
      </c>
      <c r="B8" s="1" t="str">
        <f t="shared" ref="B8:B22" si="2">$A$1&amp;A8</f>
        <v>CY2025</v>
      </c>
      <c r="E8" s="130" t="s">
        <v>207</v>
      </c>
      <c r="F8" s="131">
        <v>33.9</v>
      </c>
      <c r="G8" s="131">
        <v>47.8</v>
      </c>
      <c r="H8" s="131">
        <f>SUM(F8:G8)</f>
        <v>81.699999999999989</v>
      </c>
      <c r="I8" s="132">
        <f t="shared" ref="I8" si="3">(H8-H9)/H9</f>
        <v>-4.5560747663551469E-2</v>
      </c>
      <c r="J8" s="132">
        <f t="shared" ref="J8" si="4">(H8-H12)/H12</f>
        <v>3.4177215189873274E-2</v>
      </c>
      <c r="K8"/>
      <c r="L8" s="138">
        <f>H8/('Total Market by Category Rev'!G7+'Total Market by Category Rev'!H7)</f>
        <v>4.4315469733130823E-2</v>
      </c>
      <c r="M8" s="105"/>
    </row>
    <row r="9" spans="1:14" ht="12" customHeight="1" x14ac:dyDescent="0.2">
      <c r="A9" s="160">
        <v>2025</v>
      </c>
      <c r="B9" s="1" t="str">
        <f t="shared" si="2"/>
        <v>CY2025</v>
      </c>
      <c r="E9" s="130" t="s">
        <v>118</v>
      </c>
      <c r="F9" s="131">
        <v>35.299999999999997</v>
      </c>
      <c r="G9" s="131">
        <v>50.3</v>
      </c>
      <c r="H9" s="131">
        <f>SUM(F9:G9)</f>
        <v>85.6</v>
      </c>
      <c r="I9" s="132">
        <f>(H9-H10)/H10</f>
        <v>0.11024643320363166</v>
      </c>
      <c r="J9" s="132">
        <f>(H9-H13)/H13</f>
        <v>8.4917617237008719E-2</v>
      </c>
      <c r="K9"/>
      <c r="L9" s="138">
        <v>4.4999999999999998E-2</v>
      </c>
      <c r="M9" s="133"/>
      <c r="N9" s="139"/>
    </row>
    <row r="10" spans="1:14" ht="12" customHeight="1" x14ac:dyDescent="0.2">
      <c r="A10" s="160">
        <v>2025</v>
      </c>
      <c r="B10" s="1" t="str">
        <f t="shared" si="2"/>
        <v>CY2025</v>
      </c>
      <c r="E10" s="130" t="s">
        <v>119</v>
      </c>
      <c r="F10" s="131">
        <v>29</v>
      </c>
      <c r="G10" s="131">
        <v>48.1</v>
      </c>
      <c r="H10" s="131">
        <f>SUM(F10:G10)</f>
        <v>77.099999999999994</v>
      </c>
      <c r="I10" s="132">
        <f t="shared" ref="I10:I11" si="5">(H10-H11)/H11</f>
        <v>-0.13950892857142858</v>
      </c>
      <c r="J10" s="132">
        <f t="shared" ref="J10:J11" si="6">(H10-H14)/H14</f>
        <v>0.17709923664122129</v>
      </c>
      <c r="K10"/>
      <c r="L10" s="138">
        <v>4.8000000000000001E-2</v>
      </c>
      <c r="M10" s="133"/>
      <c r="N10" s="139"/>
    </row>
    <row r="11" spans="1:14" ht="12" customHeight="1" x14ac:dyDescent="0.2">
      <c r="A11" s="160">
        <v>2024</v>
      </c>
      <c r="B11" s="1" t="str">
        <f t="shared" si="2"/>
        <v>CY2024</v>
      </c>
      <c r="E11" s="65" t="s">
        <v>120</v>
      </c>
      <c r="F11" s="85">
        <v>33.6</v>
      </c>
      <c r="G11" s="85">
        <v>56</v>
      </c>
      <c r="H11" s="85">
        <f>SUM(F11:G11)</f>
        <v>89.6</v>
      </c>
      <c r="I11" s="84">
        <f t="shared" si="5"/>
        <v>0.13417721518987336</v>
      </c>
      <c r="J11" s="84">
        <f t="shared" si="6"/>
        <v>0.15167095115681231</v>
      </c>
      <c r="K11"/>
      <c r="L11" s="137">
        <f>H11/('Total Market by Category Rev'!G10+'Total Market by Category Rev'!H10)</f>
        <v>4.8281064769910544E-2</v>
      </c>
      <c r="M11" s="133"/>
      <c r="N11" s="139"/>
    </row>
    <row r="12" spans="1:14" ht="12" customHeight="1" x14ac:dyDescent="0.2">
      <c r="A12" s="160">
        <v>2024</v>
      </c>
      <c r="B12" s="1" t="str">
        <f t="shared" si="2"/>
        <v>CY2024</v>
      </c>
      <c r="E12" s="130" t="s">
        <v>121</v>
      </c>
      <c r="F12" s="131">
        <v>31.4</v>
      </c>
      <c r="G12" s="131">
        <v>47.6</v>
      </c>
      <c r="H12" s="131">
        <f>SUM(F12:G12)</f>
        <v>79</v>
      </c>
      <c r="I12" s="132">
        <f t="shared" ref="I12" si="7">(H12-H13)/H13</f>
        <v>1.2674271229403589E-3</v>
      </c>
      <c r="J12" s="132">
        <f t="shared" ref="J12" si="8">(H12-H16)/H16</f>
        <v>0.16347569955817368</v>
      </c>
      <c r="K12"/>
      <c r="L12" s="138">
        <f>H12/('Total Market by Category Rev'!G11+'Total Market by Category Rev'!H11)</f>
        <v>4.7642021469062837E-2</v>
      </c>
      <c r="M12" s="133"/>
      <c r="N12" s="139"/>
    </row>
    <row r="13" spans="1:14" ht="12" customHeight="1" x14ac:dyDescent="0.2">
      <c r="A13" s="160">
        <v>2024</v>
      </c>
      <c r="B13" s="1" t="str">
        <f t="shared" si="2"/>
        <v>CY2024</v>
      </c>
      <c r="E13" s="130" t="s">
        <v>122</v>
      </c>
      <c r="F13" s="131">
        <v>30.2</v>
      </c>
      <c r="G13" s="131">
        <v>48.7</v>
      </c>
      <c r="H13" s="131">
        <f t="shared" ref="H13:H18" si="9">SUM(F13:G13)</f>
        <v>78.900000000000006</v>
      </c>
      <c r="I13" s="132">
        <f>(H13-H14)/H14</f>
        <v>0.2045801526717558</v>
      </c>
      <c r="J13" s="132">
        <f t="shared" ref="J13:J18" si="10">(H13-H17)/H17</f>
        <v>0.15859030837004423</v>
      </c>
      <c r="K13"/>
      <c r="L13" s="138">
        <f>H13/('Total Market by Category Rev'!G12+'Total Market by Category Rev'!H12)</f>
        <v>4.8997081289200772E-2</v>
      </c>
      <c r="M13" s="133"/>
      <c r="N13" s="139"/>
    </row>
    <row r="14" spans="1:14" ht="12" customHeight="1" x14ac:dyDescent="0.2">
      <c r="A14" s="160">
        <v>2024</v>
      </c>
      <c r="B14" s="1" t="str">
        <f t="shared" si="2"/>
        <v>CY2024</v>
      </c>
      <c r="E14" s="130" t="s">
        <v>123</v>
      </c>
      <c r="F14" s="131">
        <v>22.9</v>
      </c>
      <c r="G14" s="131">
        <v>42.6</v>
      </c>
      <c r="H14" s="131">
        <f t="shared" si="9"/>
        <v>65.5</v>
      </c>
      <c r="I14" s="132">
        <f t="shared" ref="I14:I20" si="11">(H14-H15)/H15</f>
        <v>-0.15809768637532132</v>
      </c>
      <c r="J14" s="132">
        <f t="shared" si="10"/>
        <v>0.26204238921001916</v>
      </c>
      <c r="K14"/>
      <c r="L14" s="138">
        <f>H14/('Total Market by Category Rev'!G13+'Total Market by Category Rev'!H13)</f>
        <v>4.6266864448682631E-2</v>
      </c>
      <c r="M14" s="133"/>
      <c r="N14" s="139"/>
    </row>
    <row r="15" spans="1:14" ht="12" customHeight="1" x14ac:dyDescent="0.2">
      <c r="A15" s="160">
        <v>2023</v>
      </c>
      <c r="B15" s="1" t="str">
        <f t="shared" si="2"/>
        <v>CY2023</v>
      </c>
      <c r="E15" s="65" t="s">
        <v>124</v>
      </c>
      <c r="F15" s="85">
        <v>27</v>
      </c>
      <c r="G15" s="85">
        <v>50.8</v>
      </c>
      <c r="H15" s="85">
        <f t="shared" si="9"/>
        <v>77.8</v>
      </c>
      <c r="I15" s="84">
        <f t="shared" si="11"/>
        <v>0.14580265095729</v>
      </c>
      <c r="J15" s="84">
        <f t="shared" si="10"/>
        <v>0.38188277087033751</v>
      </c>
      <c r="K15"/>
      <c r="L15" s="137">
        <f>H15/('Total Market by Category Rev'!G14+'Total Market by Category Rev'!H14)</f>
        <v>4.7120101750348253E-2</v>
      </c>
      <c r="M15" s="133"/>
      <c r="N15" s="139"/>
    </row>
    <row r="16" spans="1:14" ht="12" customHeight="1" x14ac:dyDescent="0.2">
      <c r="A16" s="160">
        <v>2023</v>
      </c>
      <c r="B16" s="1" t="str">
        <f t="shared" si="2"/>
        <v>CY2023</v>
      </c>
      <c r="E16" s="130" t="s">
        <v>126</v>
      </c>
      <c r="F16" s="131">
        <v>24.8</v>
      </c>
      <c r="G16" s="131">
        <v>43.1</v>
      </c>
      <c r="H16" s="131">
        <f t="shared" si="9"/>
        <v>67.900000000000006</v>
      </c>
      <c r="I16" s="132">
        <f t="shared" si="11"/>
        <v>-2.9368575624080565E-3</v>
      </c>
      <c r="J16" s="132">
        <f t="shared" si="10"/>
        <v>0.16068376068376078</v>
      </c>
      <c r="K16"/>
      <c r="L16" s="138">
        <f>H16/('Total Market by Category Rev'!G15+'Total Market by Category Rev'!H15)</f>
        <v>4.6734117970954642E-2</v>
      </c>
      <c r="M16" s="133"/>
      <c r="N16" s="139"/>
    </row>
    <row r="17" spans="1:14" ht="12" customHeight="1" x14ac:dyDescent="0.2">
      <c r="A17" s="160">
        <v>2023</v>
      </c>
      <c r="B17" s="1" t="str">
        <f t="shared" si="2"/>
        <v>CY2023</v>
      </c>
      <c r="E17" s="130" t="s">
        <v>127</v>
      </c>
      <c r="F17" s="131">
        <v>27.5</v>
      </c>
      <c r="G17" s="131">
        <v>40.6</v>
      </c>
      <c r="H17" s="131">
        <f t="shared" si="9"/>
        <v>68.099999999999994</v>
      </c>
      <c r="I17" s="132">
        <f>(H17-H18)/H18</f>
        <v>0.31213872832369915</v>
      </c>
      <c r="J17" s="132">
        <f t="shared" si="10"/>
        <v>0.14070351758793956</v>
      </c>
      <c r="K17"/>
      <c r="L17" s="138">
        <f>H17/('Total Market by Category Rev'!G16+'Total Market by Category Rev'!H16)</f>
        <v>4.8161244695898157E-2</v>
      </c>
      <c r="M17" s="133"/>
      <c r="N17" s="139"/>
    </row>
    <row r="18" spans="1:14" ht="12" customHeight="1" x14ac:dyDescent="0.2">
      <c r="A18" s="160">
        <v>2023</v>
      </c>
      <c r="B18" s="1" t="str">
        <f t="shared" si="2"/>
        <v>CY2023</v>
      </c>
      <c r="E18" s="130" t="s">
        <v>128</v>
      </c>
      <c r="F18" s="131">
        <v>19.8</v>
      </c>
      <c r="G18" s="131">
        <v>32.1</v>
      </c>
      <c r="H18" s="131">
        <f t="shared" si="9"/>
        <v>51.900000000000006</v>
      </c>
      <c r="I18" s="132">
        <f t="shared" si="11"/>
        <v>-7.8152753108347989E-2</v>
      </c>
      <c r="J18" s="132">
        <f t="shared" si="10"/>
        <v>0.13071895424836616</v>
      </c>
      <c r="K18"/>
      <c r="L18" s="138">
        <f>H18/('Total Market by Category Rev'!G17+'Total Market by Category Rev'!H17)</f>
        <v>4.2250081406707912E-2</v>
      </c>
      <c r="M18" s="133"/>
      <c r="N18" s="139"/>
    </row>
    <row r="19" spans="1:14" ht="12" customHeight="1" x14ac:dyDescent="0.2">
      <c r="A19" s="160">
        <f>A15-1</f>
        <v>2022</v>
      </c>
      <c r="B19" s="1" t="str">
        <f t="shared" si="2"/>
        <v>CY2022</v>
      </c>
      <c r="E19" s="65" t="s">
        <v>129</v>
      </c>
      <c r="F19" s="85">
        <v>22.3</v>
      </c>
      <c r="G19" s="85">
        <v>34</v>
      </c>
      <c r="H19" s="85">
        <f t="shared" ref="H19:H22" si="12">SUM(F19:G19)</f>
        <v>56.3</v>
      </c>
      <c r="I19" s="84">
        <f t="shared" si="11"/>
        <v>-3.7606837606837654E-2</v>
      </c>
      <c r="J19" s="84" t="s">
        <v>220</v>
      </c>
      <c r="K19"/>
      <c r="L19" s="137">
        <f>H19/('Total Market by Category Rev'!G18+'Total Market by Category Rev'!H18)</f>
        <v>3.7242839187669505E-2</v>
      </c>
      <c r="M19" s="133"/>
      <c r="N19" s="139"/>
    </row>
    <row r="20" spans="1:14" ht="12" customHeight="1" x14ac:dyDescent="0.2">
      <c r="A20" s="160">
        <f t="shared" ref="A20:A22" si="13">A16-1</f>
        <v>2022</v>
      </c>
      <c r="B20" s="1" t="str">
        <f t="shared" si="2"/>
        <v>CY2022</v>
      </c>
      <c r="E20" s="130" t="s">
        <v>130</v>
      </c>
      <c r="F20" s="131">
        <v>20.8</v>
      </c>
      <c r="G20" s="131">
        <v>37.700000000000003</v>
      </c>
      <c r="H20" s="131">
        <f t="shared" si="12"/>
        <v>58.5</v>
      </c>
      <c r="I20" s="132">
        <f t="shared" si="11"/>
        <v>-2.0100502512562859E-2</v>
      </c>
      <c r="J20" s="132" t="s">
        <v>220</v>
      </c>
      <c r="K20"/>
      <c r="L20" s="138">
        <f>H20/('Total Market by Category Rev'!G19+'Total Market by Category Rev'!H19)</f>
        <v>4.3530024555398464E-2</v>
      </c>
      <c r="M20" s="133"/>
    </row>
    <row r="21" spans="1:14" ht="12" customHeight="1" x14ac:dyDescent="0.2">
      <c r="A21" s="160">
        <f t="shared" si="13"/>
        <v>2022</v>
      </c>
      <c r="B21" s="1" t="str">
        <f t="shared" si="2"/>
        <v>CY2022</v>
      </c>
      <c r="E21" s="130" t="s">
        <v>131</v>
      </c>
      <c r="F21" s="131">
        <v>22.1</v>
      </c>
      <c r="G21" s="131">
        <v>37.6</v>
      </c>
      <c r="H21" s="131">
        <f t="shared" si="12"/>
        <v>59.7</v>
      </c>
      <c r="I21" s="132">
        <f>(H21-H22)/H22</f>
        <v>0.30065359477124193</v>
      </c>
      <c r="J21" s="132" t="s">
        <v>220</v>
      </c>
      <c r="K21"/>
      <c r="L21" s="138">
        <f>H21/('Total Market by Category Rev'!G20+'Total Market by Category Rev'!H20)</f>
        <v>4.2214679677556217E-2</v>
      </c>
      <c r="M21" s="133"/>
    </row>
    <row r="22" spans="1:14" ht="12" customHeight="1" x14ac:dyDescent="0.2">
      <c r="A22" s="160">
        <f t="shared" si="13"/>
        <v>2022</v>
      </c>
      <c r="B22" s="1" t="str">
        <f t="shared" si="2"/>
        <v>CY2022</v>
      </c>
      <c r="E22" s="130" t="s">
        <v>132</v>
      </c>
      <c r="F22" s="131">
        <v>16.399999999999999</v>
      </c>
      <c r="G22" s="131">
        <v>29.5</v>
      </c>
      <c r="H22" s="131">
        <f t="shared" si="12"/>
        <v>45.9</v>
      </c>
      <c r="I22" s="132" t="s">
        <v>220</v>
      </c>
      <c r="J22" s="132" t="s">
        <v>220</v>
      </c>
      <c r="K22"/>
      <c r="L22" s="138">
        <f>H22/('Total Market by Category Rev'!G21+'Total Market by Category Rev'!H21)</f>
        <v>3.6411232746311278E-2</v>
      </c>
      <c r="M22" s="133"/>
    </row>
    <row r="23" spans="1:14" ht="12" customHeight="1" x14ac:dyDescent="0.2">
      <c r="E23" s="10"/>
      <c r="F23" s="11"/>
      <c r="G23" s="11"/>
      <c r="H23" s="11"/>
      <c r="I23" s="12"/>
      <c r="J23" s="12"/>
      <c r="K23"/>
      <c r="L23" s="12"/>
      <c r="M23" s="104"/>
    </row>
    <row r="24" spans="1:14" ht="12" customHeight="1" x14ac:dyDescent="0.2">
      <c r="G24"/>
      <c r="H24"/>
      <c r="K24"/>
    </row>
    <row r="25" spans="1:14" ht="12" customHeight="1" x14ac:dyDescent="0.2">
      <c r="G25"/>
      <c r="H25"/>
      <c r="K25"/>
    </row>
    <row r="26" spans="1:14" ht="45.75" customHeight="1" x14ac:dyDescent="0.2">
      <c r="E26" s="185" t="s">
        <v>104</v>
      </c>
      <c r="F26" s="34" t="s">
        <v>215</v>
      </c>
      <c r="G26" s="34" t="s">
        <v>216</v>
      </c>
      <c r="H26" s="34" t="s">
        <v>217</v>
      </c>
      <c r="I26" s="166" t="s">
        <v>218</v>
      </c>
      <c r="K26"/>
      <c r="L26" s="185" t="s">
        <v>219</v>
      </c>
    </row>
    <row r="27" spans="1:14" ht="12" customHeight="1" x14ac:dyDescent="0.2">
      <c r="E27" s="186"/>
      <c r="F27" s="35" t="s">
        <v>206</v>
      </c>
      <c r="G27" s="35" t="s">
        <v>206</v>
      </c>
      <c r="H27" s="35" t="s">
        <v>206</v>
      </c>
      <c r="I27" s="167" t="s">
        <v>193</v>
      </c>
      <c r="K27"/>
      <c r="L27" s="186"/>
    </row>
    <row r="28" spans="1:14" x14ac:dyDescent="0.2">
      <c r="E28" s="98" t="s">
        <v>194</v>
      </c>
      <c r="F28" s="91">
        <f>SUMIF($B$7:$B$22,$E28,F$7:F$22)</f>
        <v>134</v>
      </c>
      <c r="G28" s="91">
        <f t="shared" ref="G28:H31" si="14">SUMIF($B$7:$B$22,$E28,G$7:G$22)</f>
        <v>204.6</v>
      </c>
      <c r="H28" s="91">
        <f t="shared" si="14"/>
        <v>338.6</v>
      </c>
      <c r="I28" s="74">
        <f t="shared" ref="I28:I30" si="15">(H28-H29)/H29</f>
        <v>8.1789137380191765E-2</v>
      </c>
      <c r="K28"/>
      <c r="L28" s="137">
        <f>H28/('Total Market by Category Rev'!G88+'Total Market by Category Rev'!H88)</f>
        <v>4.5328585389362644E-2</v>
      </c>
    </row>
    <row r="29" spans="1:14" x14ac:dyDescent="0.2">
      <c r="E29" s="165" t="s">
        <v>195</v>
      </c>
      <c r="F29" s="118">
        <f t="shared" ref="F29:F31" si="16">SUMIF($B$7:$B$22,$E29,F$7:F$22)</f>
        <v>118.1</v>
      </c>
      <c r="G29" s="118">
        <f t="shared" si="14"/>
        <v>194.9</v>
      </c>
      <c r="H29" s="118">
        <f t="shared" si="14"/>
        <v>313</v>
      </c>
      <c r="I29" s="119">
        <f t="shared" si="15"/>
        <v>0.17802032367331583</v>
      </c>
      <c r="K29"/>
      <c r="L29" s="138">
        <f>H29/('Total Market by Category Rev'!G89+'Total Market by Category Rev'!H89)</f>
        <v>4.785932721712538E-2</v>
      </c>
    </row>
    <row r="30" spans="1:14" x14ac:dyDescent="0.2">
      <c r="E30" s="165" t="s">
        <v>0</v>
      </c>
      <c r="F30" s="118">
        <f t="shared" si="16"/>
        <v>99.1</v>
      </c>
      <c r="G30" s="118">
        <f t="shared" si="14"/>
        <v>166.6</v>
      </c>
      <c r="H30" s="118">
        <f t="shared" si="14"/>
        <v>265.7</v>
      </c>
      <c r="I30" s="119">
        <f t="shared" si="15"/>
        <v>0.20553539019963693</v>
      </c>
      <c r="K30"/>
      <c r="L30" s="138">
        <f>H30/('Total Market by Category Rev'!G90+'Total Market by Category Rev'!H90)</f>
        <v>4.6237644438256995E-2</v>
      </c>
    </row>
    <row r="31" spans="1:14" x14ac:dyDescent="0.2">
      <c r="E31" s="165" t="s">
        <v>1</v>
      </c>
      <c r="F31" s="118">
        <f t="shared" si="16"/>
        <v>81.599999999999994</v>
      </c>
      <c r="G31" s="118">
        <f t="shared" si="14"/>
        <v>138.80000000000001</v>
      </c>
      <c r="H31" s="118">
        <f t="shared" si="14"/>
        <v>220.4</v>
      </c>
      <c r="I31" s="119"/>
      <c r="K31"/>
      <c r="L31" s="138">
        <f>H31/('Total Market by Category Rev'!G91+'Total Market by Category Rev'!H91)</f>
        <v>3.9852451902213225E-2</v>
      </c>
    </row>
    <row r="32" spans="1:14" x14ac:dyDescent="0.2">
      <c r="G32"/>
      <c r="H32"/>
      <c r="K32"/>
    </row>
    <row r="33" customFormat="1" x14ac:dyDescent="0.2"/>
  </sheetData>
  <mergeCells count="5">
    <mergeCell ref="L26:L27"/>
    <mergeCell ref="E5:E6"/>
    <mergeCell ref="I5:J5"/>
    <mergeCell ref="M5:M6"/>
    <mergeCell ref="E26:E27"/>
  </mergeCells>
  <pageMargins left="0.7" right="0.7" top="0.75" bottom="0.75" header="0.3" footer="0.3"/>
  <pageSetup paperSize="9"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B10:AO58"/>
  <sheetViews>
    <sheetView topLeftCell="B1" zoomScale="115" zoomScaleNormal="115" workbookViewId="0">
      <pane ySplit="14" topLeftCell="A15" activePane="bottomLeft" state="frozen"/>
      <selection activeCell="G16" sqref="G16"/>
      <selection pane="bottomLeft" activeCell="B1" sqref="B1"/>
    </sheetView>
  </sheetViews>
  <sheetFormatPr defaultColWidth="8.85546875" defaultRowHeight="12" x14ac:dyDescent="0.2"/>
  <cols>
    <col min="1" max="1" width="0" style="7" hidden="1" customWidth="1"/>
    <col min="2" max="2" width="6.7109375" style="7" customWidth="1"/>
    <col min="3" max="3" width="16.140625" style="7" customWidth="1"/>
    <col min="4" max="4" width="10" style="7" customWidth="1"/>
    <col min="5" max="5" width="13" style="7" customWidth="1"/>
    <col min="6" max="6" width="17.85546875" style="7" customWidth="1"/>
    <col min="7" max="7" width="13" style="7" customWidth="1"/>
    <col min="8" max="8" width="18.85546875" style="107" customWidth="1"/>
    <col min="9" max="9" width="21.140625" style="7" customWidth="1"/>
    <col min="10" max="16384" width="8.85546875" style="7"/>
  </cols>
  <sheetData>
    <row r="10" spans="2:41" ht="15" x14ac:dyDescent="0.2">
      <c r="C10" s="9" t="s">
        <v>221</v>
      </c>
    </row>
    <row r="11" spans="2:41" ht="8.25" customHeight="1" x14ac:dyDescent="0.2">
      <c r="C11" s="9"/>
    </row>
    <row r="12" spans="2:41" ht="6.75" customHeight="1" x14ac:dyDescent="0.2">
      <c r="C12" s="13"/>
    </row>
    <row r="13" spans="2:41" ht="22.5" x14ac:dyDescent="0.2">
      <c r="C13" s="185" t="s">
        <v>104</v>
      </c>
      <c r="D13" s="34" t="s">
        <v>222</v>
      </c>
      <c r="E13" s="34" t="s">
        <v>37</v>
      </c>
      <c r="F13" s="34" t="s">
        <v>41</v>
      </c>
      <c r="G13" s="34" t="s">
        <v>43</v>
      </c>
    </row>
    <row r="14" spans="2:41" ht="12" customHeight="1" x14ac:dyDescent="0.2">
      <c r="C14" s="186"/>
      <c r="D14" s="35" t="s">
        <v>197</v>
      </c>
      <c r="E14" s="35" t="s">
        <v>197</v>
      </c>
      <c r="F14" s="35" t="s">
        <v>197</v>
      </c>
      <c r="G14" s="35" t="s">
        <v>197</v>
      </c>
    </row>
    <row r="15" spans="2:41" ht="12" customHeight="1" x14ac:dyDescent="0.2">
      <c r="C15" s="98" t="s">
        <v>115</v>
      </c>
      <c r="D15" s="99">
        <v>0.46</v>
      </c>
      <c r="E15" s="99">
        <v>0.15</v>
      </c>
      <c r="F15" s="99">
        <v>0.15</v>
      </c>
      <c r="G15" s="99">
        <v>0.24</v>
      </c>
    </row>
    <row r="16" spans="2:41" customFormat="1" x14ac:dyDescent="0.2">
      <c r="B16" s="7"/>
      <c r="C16" s="96" t="s">
        <v>207</v>
      </c>
      <c r="D16" s="97">
        <v>0.48</v>
      </c>
      <c r="E16" s="97">
        <v>0.15</v>
      </c>
      <c r="F16" s="97">
        <v>0.14000000000000001</v>
      </c>
      <c r="G16" s="97">
        <v>0.23</v>
      </c>
      <c r="H16" s="107"/>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row>
    <row r="17" spans="2:41" x14ac:dyDescent="0.2">
      <c r="C17" s="96" t="s">
        <v>118</v>
      </c>
      <c r="D17" s="97">
        <v>0.46</v>
      </c>
      <c r="E17" s="97">
        <v>0.15</v>
      </c>
      <c r="F17" s="97">
        <v>0.13</v>
      </c>
      <c r="G17" s="97">
        <v>0.26</v>
      </c>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row>
    <row r="18" spans="2:41" customFormat="1" x14ac:dyDescent="0.2">
      <c r="B18" s="7"/>
      <c r="C18" s="96" t="s">
        <v>119</v>
      </c>
      <c r="D18" s="97">
        <v>0.46</v>
      </c>
      <c r="E18" s="97">
        <v>0.14000000000000001</v>
      </c>
      <c r="F18" s="97">
        <v>0.14000000000000001</v>
      </c>
      <c r="G18" s="97">
        <v>0.26</v>
      </c>
      <c r="H18" s="107"/>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row>
    <row r="19" spans="2:41" customFormat="1" x14ac:dyDescent="0.2">
      <c r="B19" s="7"/>
      <c r="C19" s="98" t="s">
        <v>120</v>
      </c>
      <c r="D19" s="99">
        <v>0.43</v>
      </c>
      <c r="E19" s="99">
        <v>0.15</v>
      </c>
      <c r="F19" s="99">
        <v>0.15</v>
      </c>
      <c r="G19" s="99">
        <v>0.27</v>
      </c>
      <c r="H19" s="107"/>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row>
    <row r="20" spans="2:41" customFormat="1" x14ac:dyDescent="0.2">
      <c r="B20" s="7"/>
      <c r="C20" s="96" t="s">
        <v>121</v>
      </c>
      <c r="D20" s="97">
        <v>0.48</v>
      </c>
      <c r="E20" s="97">
        <v>0.17</v>
      </c>
      <c r="F20" s="97">
        <v>0.13</v>
      </c>
      <c r="G20" s="97">
        <v>0.22</v>
      </c>
      <c r="H20" s="107"/>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row>
    <row r="21" spans="2:41" x14ac:dyDescent="0.2">
      <c r="C21" s="96" t="s">
        <v>122</v>
      </c>
      <c r="D21" s="97">
        <v>0.4</v>
      </c>
      <c r="E21" s="97">
        <v>0.18</v>
      </c>
      <c r="F21" s="97">
        <v>0.15</v>
      </c>
      <c r="G21" s="97">
        <v>0.27</v>
      </c>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row>
    <row r="22" spans="2:41" customFormat="1" x14ac:dyDescent="0.2">
      <c r="B22" s="7"/>
      <c r="C22" s="96" t="s">
        <v>123</v>
      </c>
      <c r="D22" s="97">
        <v>0.43</v>
      </c>
      <c r="E22" s="97">
        <v>0.18</v>
      </c>
      <c r="F22" s="97">
        <v>0.14000000000000001</v>
      </c>
      <c r="G22" s="97">
        <v>0.25</v>
      </c>
      <c r="H22" s="107"/>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row>
    <row r="23" spans="2:41" customFormat="1" x14ac:dyDescent="0.2">
      <c r="B23" s="7"/>
      <c r="C23" s="98" t="s">
        <v>124</v>
      </c>
      <c r="D23" s="99">
        <v>0.42</v>
      </c>
      <c r="E23" s="99">
        <v>0.18</v>
      </c>
      <c r="F23" s="99">
        <v>0.16</v>
      </c>
      <c r="G23" s="99">
        <v>0.24</v>
      </c>
      <c r="H23" s="107"/>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row>
    <row r="24" spans="2:41" customFormat="1" x14ac:dyDescent="0.2">
      <c r="B24" s="7"/>
      <c r="C24" s="96" t="s">
        <v>126</v>
      </c>
      <c r="D24" s="97">
        <v>0.43</v>
      </c>
      <c r="E24" s="97">
        <v>0.17</v>
      </c>
      <c r="F24" s="97">
        <v>0.16</v>
      </c>
      <c r="G24" s="97">
        <v>0.24</v>
      </c>
      <c r="H24" s="107"/>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row>
    <row r="25" spans="2:41" x14ac:dyDescent="0.2">
      <c r="C25" s="96" t="s">
        <v>127</v>
      </c>
      <c r="D25" s="97">
        <v>0.47</v>
      </c>
      <c r="E25" s="97">
        <v>0.16</v>
      </c>
      <c r="F25" s="97">
        <v>0.15</v>
      </c>
      <c r="G25" s="97">
        <v>0.22</v>
      </c>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row>
    <row r="26" spans="2:41" customFormat="1" x14ac:dyDescent="0.2">
      <c r="B26" s="7"/>
      <c r="C26" s="96" t="s">
        <v>128</v>
      </c>
      <c r="D26" s="97">
        <v>0.48</v>
      </c>
      <c r="E26" s="97">
        <v>0.14000000000000001</v>
      </c>
      <c r="F26" s="97">
        <v>0.14000000000000001</v>
      </c>
      <c r="G26" s="97">
        <v>0.24</v>
      </c>
      <c r="H26" s="107"/>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row>
    <row r="27" spans="2:41" customFormat="1" x14ac:dyDescent="0.2">
      <c r="B27" s="7"/>
      <c r="C27" s="98" t="s">
        <v>129</v>
      </c>
      <c r="D27" s="99">
        <v>0.46</v>
      </c>
      <c r="E27" s="99">
        <v>0.15</v>
      </c>
      <c r="F27" s="99">
        <v>0.16</v>
      </c>
      <c r="G27" s="99">
        <v>0.23</v>
      </c>
      <c r="H27" s="107"/>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row>
    <row r="28" spans="2:41" customFormat="1" x14ac:dyDescent="0.2">
      <c r="B28" s="7"/>
      <c r="C28" s="96" t="s">
        <v>130</v>
      </c>
      <c r="D28" s="97">
        <v>0.45</v>
      </c>
      <c r="E28" s="97">
        <v>0.14000000000000001</v>
      </c>
      <c r="F28" s="97">
        <v>0.15</v>
      </c>
      <c r="G28" s="97">
        <v>0.26</v>
      </c>
      <c r="H28" s="107"/>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row>
    <row r="29" spans="2:41" x14ac:dyDescent="0.2">
      <c r="C29" s="96" t="s">
        <v>131</v>
      </c>
      <c r="D29" s="97">
        <v>0.43</v>
      </c>
      <c r="E29" s="97">
        <v>0.16</v>
      </c>
      <c r="F29" s="97">
        <v>0.14000000000000001</v>
      </c>
      <c r="G29" s="97">
        <v>0.27</v>
      </c>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row>
    <row r="30" spans="2:41" customFormat="1" x14ac:dyDescent="0.2">
      <c r="B30" s="7"/>
      <c r="C30" s="96" t="s">
        <v>132</v>
      </c>
      <c r="D30" s="97">
        <v>0.42</v>
      </c>
      <c r="E30" s="97">
        <v>0.16</v>
      </c>
      <c r="F30" s="97">
        <v>0.13</v>
      </c>
      <c r="G30" s="97">
        <v>0.28999999999999998</v>
      </c>
      <c r="H30" s="107"/>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row>
    <row r="31" spans="2:41" customFormat="1" x14ac:dyDescent="0.2">
      <c r="B31" s="7"/>
      <c r="C31" s="98" t="s">
        <v>133</v>
      </c>
      <c r="D31" s="99">
        <v>0.42</v>
      </c>
      <c r="E31" s="99">
        <v>0.17</v>
      </c>
      <c r="F31" s="99">
        <v>0.15</v>
      </c>
      <c r="G31" s="99">
        <v>0.26</v>
      </c>
      <c r="H31" s="107"/>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row>
    <row r="32" spans="2:41" customFormat="1" x14ac:dyDescent="0.2">
      <c r="B32" s="7"/>
      <c r="C32" s="96" t="s">
        <v>134</v>
      </c>
      <c r="D32" s="97">
        <v>0.4</v>
      </c>
      <c r="E32" s="97">
        <v>0.15</v>
      </c>
      <c r="F32" s="97">
        <v>0.13</v>
      </c>
      <c r="G32" s="97">
        <v>0.32</v>
      </c>
      <c r="H32" s="107"/>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row>
    <row r="33" spans="2:41" x14ac:dyDescent="0.2">
      <c r="C33" s="96" t="s">
        <v>135</v>
      </c>
      <c r="D33" s="97">
        <v>0.44</v>
      </c>
      <c r="E33" s="97">
        <v>0.15</v>
      </c>
      <c r="F33" s="97">
        <v>0.11</v>
      </c>
      <c r="G33" s="97">
        <v>0.3</v>
      </c>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row>
    <row r="34" spans="2:41" customFormat="1" x14ac:dyDescent="0.2">
      <c r="B34" s="7"/>
      <c r="C34" s="96" t="s">
        <v>136</v>
      </c>
      <c r="D34" s="97">
        <v>0.41</v>
      </c>
      <c r="E34" s="97">
        <v>0.1651</v>
      </c>
      <c r="F34" s="97">
        <v>0.1143</v>
      </c>
      <c r="G34" s="97">
        <v>0.31190000000000001</v>
      </c>
      <c r="H34" s="107"/>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row>
    <row r="35" spans="2:41" customFormat="1" x14ac:dyDescent="0.2">
      <c r="B35" s="7"/>
      <c r="C35" s="98" t="s">
        <v>137</v>
      </c>
      <c r="D35" s="99">
        <v>0.41</v>
      </c>
      <c r="E35" s="99">
        <v>0.16</v>
      </c>
      <c r="F35" s="99">
        <v>0.14000000000000001</v>
      </c>
      <c r="G35" s="99">
        <v>0.28999999999999998</v>
      </c>
      <c r="H35" s="107"/>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row>
    <row r="36" spans="2:41" customFormat="1" x14ac:dyDescent="0.2">
      <c r="B36" s="7"/>
      <c r="C36" s="96" t="s">
        <v>138</v>
      </c>
      <c r="D36" s="97">
        <v>0.41</v>
      </c>
      <c r="E36" s="97">
        <v>0.16</v>
      </c>
      <c r="F36" s="97">
        <v>0.11</v>
      </c>
      <c r="G36" s="97">
        <v>0.32</v>
      </c>
      <c r="H36" s="107"/>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row>
    <row r="37" spans="2:41" x14ac:dyDescent="0.2">
      <c r="C37" s="96" t="s">
        <v>139</v>
      </c>
      <c r="D37" s="97">
        <v>0.41</v>
      </c>
      <c r="E37" s="97">
        <v>0.15</v>
      </c>
      <c r="F37" s="97">
        <v>0.11</v>
      </c>
      <c r="G37" s="97">
        <v>0.33</v>
      </c>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row>
    <row r="38" spans="2:41" customFormat="1" x14ac:dyDescent="0.2">
      <c r="B38" s="7"/>
      <c r="C38" s="96" t="s">
        <v>140</v>
      </c>
      <c r="D38" s="97">
        <v>0.38</v>
      </c>
      <c r="E38" s="97">
        <v>0.19</v>
      </c>
      <c r="F38" s="97">
        <v>0.09</v>
      </c>
      <c r="G38" s="97">
        <v>0.34</v>
      </c>
      <c r="H38" s="107"/>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row>
    <row r="39" spans="2:41" customFormat="1" x14ac:dyDescent="0.2">
      <c r="B39" s="7"/>
      <c r="C39" s="98" t="s">
        <v>141</v>
      </c>
      <c r="D39" s="99">
        <v>0.44</v>
      </c>
      <c r="E39" s="99">
        <v>0.15</v>
      </c>
      <c r="F39" s="99">
        <v>0.11</v>
      </c>
      <c r="G39" s="99">
        <v>0.3</v>
      </c>
      <c r="H39" s="107"/>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row>
    <row r="40" spans="2:41" customFormat="1" x14ac:dyDescent="0.2">
      <c r="B40" s="7"/>
      <c r="C40" s="96" t="s">
        <v>142</v>
      </c>
      <c r="D40" s="97">
        <v>0.47</v>
      </c>
      <c r="E40" s="97">
        <v>0.17</v>
      </c>
      <c r="F40" s="97">
        <v>0.08</v>
      </c>
      <c r="G40" s="97">
        <v>0.28000000000000003</v>
      </c>
      <c r="H40" s="107"/>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row>
    <row r="41" spans="2:41" x14ac:dyDescent="0.2">
      <c r="C41" s="96" t="s">
        <v>143</v>
      </c>
      <c r="D41" s="97">
        <v>0.49</v>
      </c>
      <c r="E41" s="97">
        <v>0.18</v>
      </c>
      <c r="F41" s="97">
        <v>0.06</v>
      </c>
      <c r="G41" s="97">
        <v>0.27</v>
      </c>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row>
    <row r="42" spans="2:41" customFormat="1" x14ac:dyDescent="0.2">
      <c r="B42" s="7"/>
      <c r="C42" s="96" t="s">
        <v>144</v>
      </c>
      <c r="D42" s="97">
        <v>0.57999999999999996</v>
      </c>
      <c r="E42" s="97">
        <v>0.13</v>
      </c>
      <c r="F42" s="97">
        <v>0.06</v>
      </c>
      <c r="G42" s="97">
        <v>0.23</v>
      </c>
      <c r="H42" s="107"/>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row>
    <row r="43" spans="2:41" customFormat="1" x14ac:dyDescent="0.2">
      <c r="B43" s="7"/>
      <c r="C43" s="98" t="s">
        <v>145</v>
      </c>
      <c r="D43" s="99">
        <v>0.51</v>
      </c>
      <c r="E43" s="99">
        <v>0.15</v>
      </c>
      <c r="F43" s="99">
        <v>0.09</v>
      </c>
      <c r="G43" s="99">
        <v>0.25</v>
      </c>
      <c r="H43" s="107"/>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row>
    <row r="44" spans="2:41" ht="6.75" customHeight="1" x14ac:dyDescent="0.2"/>
    <row r="45" spans="2:41" ht="3.75" customHeight="1" x14ac:dyDescent="0.2"/>
    <row r="46" spans="2:41" ht="23.1" customHeight="1" x14ac:dyDescent="0.2">
      <c r="C46" s="192" t="s">
        <v>223</v>
      </c>
      <c r="D46" s="192"/>
      <c r="E46" s="192"/>
      <c r="F46" s="192"/>
      <c r="G46" s="192"/>
      <c r="H46" s="192"/>
    </row>
    <row r="48" spans="2:41" ht="15" x14ac:dyDescent="0.2">
      <c r="C48" s="9" t="s">
        <v>255</v>
      </c>
    </row>
    <row r="50" spans="3:8" ht="22.5" x14ac:dyDescent="0.2">
      <c r="C50" s="185" t="s">
        <v>104</v>
      </c>
      <c r="D50" s="34" t="s">
        <v>222</v>
      </c>
      <c r="E50" s="34" t="s">
        <v>37</v>
      </c>
      <c r="F50" s="34" t="s">
        <v>41</v>
      </c>
      <c r="G50" s="34" t="s">
        <v>43</v>
      </c>
    </row>
    <row r="51" spans="3:8" x14ac:dyDescent="0.2">
      <c r="C51" s="186"/>
      <c r="D51" s="35" t="s">
        <v>197</v>
      </c>
      <c r="E51" s="35" t="s">
        <v>197</v>
      </c>
      <c r="F51" s="35" t="s">
        <v>197</v>
      </c>
      <c r="G51" s="35" t="s">
        <v>197</v>
      </c>
    </row>
    <row r="52" spans="3:8" x14ac:dyDescent="0.2">
      <c r="C52" s="98" t="s">
        <v>194</v>
      </c>
      <c r="D52" s="99">
        <v>0.46</v>
      </c>
      <c r="E52" s="99">
        <v>0.15</v>
      </c>
      <c r="F52" s="99">
        <v>0.14000000000000001</v>
      </c>
      <c r="G52" s="99">
        <v>0.25</v>
      </c>
    </row>
    <row r="53" spans="3:8" x14ac:dyDescent="0.2">
      <c r="C53" s="96" t="s">
        <v>195</v>
      </c>
      <c r="D53" s="97">
        <v>0.44</v>
      </c>
      <c r="E53" s="97">
        <v>0.17</v>
      </c>
      <c r="F53" s="97">
        <v>0.14000000000000001</v>
      </c>
      <c r="G53" s="97">
        <v>0.25</v>
      </c>
    </row>
    <row r="54" spans="3:8" x14ac:dyDescent="0.2">
      <c r="C54" s="96" t="s">
        <v>0</v>
      </c>
      <c r="D54" s="97">
        <v>0.45</v>
      </c>
      <c r="E54" s="97">
        <v>0.16</v>
      </c>
      <c r="F54" s="97">
        <v>0.15</v>
      </c>
      <c r="G54" s="97">
        <v>0.24</v>
      </c>
    </row>
    <row r="55" spans="3:8" x14ac:dyDescent="0.2">
      <c r="C55" s="96" t="s">
        <v>1</v>
      </c>
      <c r="D55" s="195">
        <v>0.44</v>
      </c>
      <c r="E55" s="195">
        <v>0.15</v>
      </c>
      <c r="F55" s="195">
        <v>0.15</v>
      </c>
      <c r="G55" s="195">
        <v>0.26</v>
      </c>
    </row>
    <row r="56" spans="3:8" x14ac:dyDescent="0.2">
      <c r="C56" s="96" t="s">
        <v>2</v>
      </c>
      <c r="D56" s="195">
        <v>0.42</v>
      </c>
      <c r="E56" s="195">
        <v>0.16</v>
      </c>
      <c r="F56" s="195">
        <v>0.13</v>
      </c>
      <c r="G56" s="195">
        <v>0.28999999999999998</v>
      </c>
    </row>
    <row r="58" spans="3:8" ht="28.5" customHeight="1" x14ac:dyDescent="0.2">
      <c r="C58" s="192" t="s">
        <v>223</v>
      </c>
      <c r="D58" s="192"/>
      <c r="E58" s="192"/>
      <c r="F58" s="192"/>
      <c r="G58" s="192"/>
      <c r="H58" s="192"/>
    </row>
  </sheetData>
  <mergeCells count="4">
    <mergeCell ref="C13:C14"/>
    <mergeCell ref="C46:H46"/>
    <mergeCell ref="C50:C51"/>
    <mergeCell ref="C58:H58"/>
  </mergeCells>
  <phoneticPr fontId="33" type="noConversion"/>
  <pageMargins left="0.7" right="0.7" top="0.75" bottom="0.75" header="0.3" footer="0.3"/>
  <pageSetup paperSize="9" orientation="portrait" verticalDpi="9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B10:G55"/>
  <sheetViews>
    <sheetView workbookViewId="0">
      <pane ySplit="14" topLeftCell="A15" activePane="bottomLeft" state="frozen"/>
      <selection activeCell="G16" sqref="G16"/>
      <selection pane="bottomLeft"/>
    </sheetView>
  </sheetViews>
  <sheetFormatPr defaultColWidth="8.85546875" defaultRowHeight="12" x14ac:dyDescent="0.2"/>
  <cols>
    <col min="1" max="1" width="8.85546875" style="7"/>
    <col min="2" max="2" width="16.140625" style="7" customWidth="1"/>
    <col min="3" max="3" width="9.140625" style="7" customWidth="1"/>
    <col min="4" max="4" width="13" style="7" customWidth="1"/>
    <col min="5" max="5" width="17.85546875" style="7" customWidth="1"/>
    <col min="6" max="6" width="18.85546875" style="7" customWidth="1"/>
    <col min="7" max="7" width="21.140625" style="7" customWidth="1"/>
    <col min="8" max="16384" width="8.85546875" style="7"/>
  </cols>
  <sheetData>
    <row r="10" spans="2:5" ht="15" x14ac:dyDescent="0.2">
      <c r="B10" s="9" t="s">
        <v>224</v>
      </c>
    </row>
    <row r="11" spans="2:5" ht="7.5" customHeight="1" x14ac:dyDescent="0.2">
      <c r="B11" s="9"/>
    </row>
    <row r="12" spans="2:5" ht="12.75" x14ac:dyDescent="0.2">
      <c r="B12" s="13"/>
    </row>
    <row r="13" spans="2:5" x14ac:dyDescent="0.2">
      <c r="B13" s="185" t="s">
        <v>104</v>
      </c>
      <c r="C13" s="34" t="s">
        <v>225</v>
      </c>
      <c r="D13" s="34" t="s">
        <v>24</v>
      </c>
      <c r="E13" s="34" t="s">
        <v>226</v>
      </c>
    </row>
    <row r="14" spans="2:5" x14ac:dyDescent="0.2">
      <c r="B14" s="186"/>
      <c r="C14" s="35" t="s">
        <v>197</v>
      </c>
      <c r="D14" s="35" t="s">
        <v>197</v>
      </c>
      <c r="E14" s="35" t="s">
        <v>197</v>
      </c>
    </row>
    <row r="15" spans="2:5" x14ac:dyDescent="0.2">
      <c r="B15" s="98" t="s">
        <v>115</v>
      </c>
      <c r="C15" s="99">
        <v>0.26</v>
      </c>
      <c r="D15" s="99">
        <v>0.15</v>
      </c>
      <c r="E15" s="99">
        <v>0.59</v>
      </c>
    </row>
    <row r="16" spans="2:5" x14ac:dyDescent="0.2">
      <c r="B16" s="96" t="s">
        <v>207</v>
      </c>
      <c r="C16" s="97">
        <v>0.24</v>
      </c>
      <c r="D16" s="97">
        <v>0.14000000000000001</v>
      </c>
      <c r="E16" s="97">
        <v>0.62</v>
      </c>
    </row>
    <row r="17" spans="2:7" x14ac:dyDescent="0.2">
      <c r="B17" s="96" t="s">
        <v>118</v>
      </c>
      <c r="C17" s="97">
        <v>0.28999999999999998</v>
      </c>
      <c r="D17" s="97">
        <v>0.12</v>
      </c>
      <c r="E17" s="97">
        <v>0.59</v>
      </c>
      <c r="F17" s="81"/>
      <c r="G17" s="81"/>
    </row>
    <row r="18" spans="2:7" x14ac:dyDescent="0.2">
      <c r="B18" s="96" t="s">
        <v>119</v>
      </c>
      <c r="C18" s="97">
        <v>0.42</v>
      </c>
      <c r="D18" s="97">
        <v>0.12</v>
      </c>
      <c r="E18" s="97">
        <v>0.46</v>
      </c>
      <c r="F18" s="81"/>
      <c r="G18" s="81"/>
    </row>
    <row r="19" spans="2:7" x14ac:dyDescent="0.2">
      <c r="B19" s="98" t="s">
        <v>120</v>
      </c>
      <c r="C19" s="99">
        <v>0.32</v>
      </c>
      <c r="D19" s="99">
        <v>0.13</v>
      </c>
      <c r="E19" s="99">
        <v>0.55000000000000004</v>
      </c>
      <c r="F19" s="81"/>
      <c r="G19" s="81"/>
    </row>
    <row r="20" spans="2:7" x14ac:dyDescent="0.2">
      <c r="B20" s="96" t="s">
        <v>121</v>
      </c>
      <c r="C20" s="97">
        <v>0.45</v>
      </c>
      <c r="D20" s="97">
        <v>0.11</v>
      </c>
      <c r="E20" s="97">
        <v>0.44</v>
      </c>
      <c r="F20" s="81"/>
      <c r="G20" s="81"/>
    </row>
    <row r="21" spans="2:7" x14ac:dyDescent="0.2">
      <c r="B21" s="96" t="s">
        <v>122</v>
      </c>
      <c r="C21" s="97">
        <v>0.3</v>
      </c>
      <c r="D21" s="97">
        <v>0.15</v>
      </c>
      <c r="E21" s="97">
        <v>0.55000000000000004</v>
      </c>
      <c r="F21" s="81"/>
      <c r="G21" s="81"/>
    </row>
    <row r="22" spans="2:7" x14ac:dyDescent="0.2">
      <c r="B22" s="96" t="s">
        <v>123</v>
      </c>
      <c r="C22" s="97">
        <v>0.33</v>
      </c>
      <c r="D22" s="97">
        <v>0.16</v>
      </c>
      <c r="E22" s="97">
        <v>0.51</v>
      </c>
      <c r="F22" s="81"/>
      <c r="G22" s="81"/>
    </row>
    <row r="23" spans="2:7" x14ac:dyDescent="0.2">
      <c r="B23" s="98" t="s">
        <v>124</v>
      </c>
      <c r="C23" s="99">
        <v>0.28999999999999998</v>
      </c>
      <c r="D23" s="99">
        <v>0.14000000000000001</v>
      </c>
      <c r="E23" s="99">
        <v>0.56999999999999995</v>
      </c>
      <c r="F23" s="81"/>
      <c r="G23" s="81"/>
    </row>
    <row r="24" spans="2:7" x14ac:dyDescent="0.2">
      <c r="B24" s="96" t="s">
        <v>126</v>
      </c>
      <c r="C24" s="97">
        <v>0.25</v>
      </c>
      <c r="D24" s="97">
        <v>0.2</v>
      </c>
      <c r="E24" s="97">
        <v>0.55000000000000004</v>
      </c>
      <c r="F24" s="81"/>
      <c r="G24" s="81"/>
    </row>
    <row r="25" spans="2:7" x14ac:dyDescent="0.2">
      <c r="B25" s="96" t="s">
        <v>127</v>
      </c>
      <c r="C25" s="97">
        <v>0.37</v>
      </c>
      <c r="D25" s="97">
        <v>0.16</v>
      </c>
      <c r="E25" s="97">
        <v>0.47</v>
      </c>
      <c r="F25" s="81"/>
      <c r="G25" s="81"/>
    </row>
    <row r="26" spans="2:7" x14ac:dyDescent="0.2">
      <c r="B26" s="96" t="s">
        <v>128</v>
      </c>
      <c r="C26" s="97">
        <v>0.34</v>
      </c>
      <c r="D26" s="97">
        <v>0.19</v>
      </c>
      <c r="E26" s="97">
        <v>0.47</v>
      </c>
      <c r="F26" s="81"/>
      <c r="G26" s="81"/>
    </row>
    <row r="27" spans="2:7" x14ac:dyDescent="0.2">
      <c r="B27" s="98" t="s">
        <v>129</v>
      </c>
      <c r="C27" s="99">
        <v>0.32</v>
      </c>
      <c r="D27" s="99">
        <v>0.2</v>
      </c>
      <c r="E27" s="99">
        <v>0.48</v>
      </c>
      <c r="F27" s="81"/>
      <c r="G27" s="81"/>
    </row>
    <row r="28" spans="2:7" x14ac:dyDescent="0.2">
      <c r="B28" s="96" t="s">
        <v>130</v>
      </c>
      <c r="C28" s="97">
        <v>0.31</v>
      </c>
      <c r="D28" s="97">
        <v>0.2</v>
      </c>
      <c r="E28" s="97">
        <v>0.49</v>
      </c>
      <c r="F28" s="81"/>
      <c r="G28" s="81"/>
    </row>
    <row r="29" spans="2:7" x14ac:dyDescent="0.2">
      <c r="B29" s="96" t="s">
        <v>131</v>
      </c>
      <c r="C29" s="97">
        <v>0.32</v>
      </c>
      <c r="D29" s="97">
        <v>0.2</v>
      </c>
      <c r="E29" s="97">
        <v>0.48</v>
      </c>
      <c r="F29" s="81"/>
      <c r="G29" s="81"/>
    </row>
    <row r="30" spans="2:7" x14ac:dyDescent="0.2">
      <c r="B30" s="96" t="s">
        <v>132</v>
      </c>
      <c r="C30" s="97">
        <v>0.32</v>
      </c>
      <c r="D30" s="97">
        <v>0.23</v>
      </c>
      <c r="E30" s="97">
        <v>0.45</v>
      </c>
      <c r="F30" s="81"/>
      <c r="G30" s="81"/>
    </row>
    <row r="31" spans="2:7" x14ac:dyDescent="0.2">
      <c r="B31" s="98" t="s">
        <v>133</v>
      </c>
      <c r="C31" s="99">
        <v>0.32</v>
      </c>
      <c r="D31" s="99">
        <v>0.25</v>
      </c>
      <c r="E31" s="99">
        <v>0.43</v>
      </c>
      <c r="F31" s="81"/>
      <c r="G31" s="81"/>
    </row>
    <row r="32" spans="2:7" x14ac:dyDescent="0.2">
      <c r="B32" s="96" t="s">
        <v>134</v>
      </c>
      <c r="C32" s="97">
        <v>0.35</v>
      </c>
      <c r="D32" s="97">
        <v>0.22</v>
      </c>
      <c r="E32" s="97">
        <v>0.43</v>
      </c>
      <c r="F32" s="81"/>
      <c r="G32" s="81"/>
    </row>
    <row r="33" spans="2:7" x14ac:dyDescent="0.2">
      <c r="B33" s="96" t="s">
        <v>135</v>
      </c>
      <c r="C33" s="97">
        <v>0.34</v>
      </c>
      <c r="D33" s="97">
        <v>0.21</v>
      </c>
      <c r="E33" s="97">
        <v>0.45</v>
      </c>
      <c r="F33" s="81"/>
      <c r="G33" s="81"/>
    </row>
    <row r="34" spans="2:7" x14ac:dyDescent="0.2">
      <c r="B34" s="96" t="s">
        <v>136</v>
      </c>
      <c r="C34" s="97">
        <v>0.34</v>
      </c>
      <c r="D34" s="97">
        <v>0.21</v>
      </c>
      <c r="E34" s="97">
        <v>0.45</v>
      </c>
      <c r="F34" s="81"/>
      <c r="G34" s="81"/>
    </row>
    <row r="35" spans="2:7" x14ac:dyDescent="0.2">
      <c r="B35" s="98" t="s">
        <v>137</v>
      </c>
      <c r="C35" s="99">
        <v>0.28000000000000003</v>
      </c>
      <c r="D35" s="99">
        <v>0.24</v>
      </c>
      <c r="E35" s="99">
        <v>0.48</v>
      </c>
      <c r="F35" s="81"/>
      <c r="G35" s="81"/>
    </row>
    <row r="36" spans="2:7" x14ac:dyDescent="0.2">
      <c r="B36" s="96" t="s">
        <v>138</v>
      </c>
      <c r="C36" s="97">
        <v>0.32</v>
      </c>
      <c r="D36" s="97">
        <v>0.24</v>
      </c>
      <c r="E36" s="97">
        <v>0.44</v>
      </c>
      <c r="F36" s="81"/>
      <c r="G36" s="81"/>
    </row>
    <row r="37" spans="2:7" x14ac:dyDescent="0.2">
      <c r="B37" s="96" t="s">
        <v>139</v>
      </c>
      <c r="C37" s="97">
        <v>0.35</v>
      </c>
      <c r="D37" s="97">
        <v>0.24</v>
      </c>
      <c r="E37" s="97">
        <v>0.41</v>
      </c>
      <c r="F37" s="81"/>
      <c r="G37" s="81"/>
    </row>
    <row r="38" spans="2:7" x14ac:dyDescent="0.2">
      <c r="B38" s="96" t="s">
        <v>140</v>
      </c>
      <c r="C38" s="97">
        <v>0.36</v>
      </c>
      <c r="D38" s="97">
        <v>0.26</v>
      </c>
      <c r="E38" s="97">
        <v>0.38</v>
      </c>
      <c r="F38" s="81"/>
      <c r="G38" s="81"/>
    </row>
    <row r="39" spans="2:7" x14ac:dyDescent="0.2">
      <c r="B39" s="98" t="s">
        <v>141</v>
      </c>
      <c r="C39" s="99">
        <v>0.34</v>
      </c>
      <c r="D39" s="99">
        <v>0.26</v>
      </c>
      <c r="E39" s="99">
        <v>0.4</v>
      </c>
      <c r="F39" s="81"/>
      <c r="G39" s="81"/>
    </row>
    <row r="40" spans="2:7" x14ac:dyDescent="0.2">
      <c r="B40" s="96" t="s">
        <v>142</v>
      </c>
      <c r="C40" s="97">
        <v>0.34</v>
      </c>
      <c r="D40" s="97">
        <v>0.28000000000000003</v>
      </c>
      <c r="E40" s="97">
        <v>0.38</v>
      </c>
      <c r="F40" s="81"/>
      <c r="G40" s="81"/>
    </row>
    <row r="41" spans="2:7" x14ac:dyDescent="0.2">
      <c r="B41" s="96" t="s">
        <v>143</v>
      </c>
      <c r="C41" s="97">
        <v>0.39</v>
      </c>
      <c r="D41" s="97">
        <v>0.3</v>
      </c>
      <c r="E41" s="97">
        <v>0.31</v>
      </c>
      <c r="F41" s="81"/>
      <c r="G41" s="81"/>
    </row>
    <row r="42" spans="2:7" x14ac:dyDescent="0.2">
      <c r="B42" s="96" t="s">
        <v>144</v>
      </c>
      <c r="C42" s="97">
        <v>0.39</v>
      </c>
      <c r="D42" s="97">
        <v>0.28999999999999998</v>
      </c>
      <c r="E42" s="97">
        <v>0.32</v>
      </c>
      <c r="F42" s="81"/>
      <c r="G42" s="81"/>
    </row>
    <row r="43" spans="2:7" x14ac:dyDescent="0.2">
      <c r="B43" s="98" t="s">
        <v>145</v>
      </c>
      <c r="C43" s="99">
        <v>0.48</v>
      </c>
      <c r="D43" s="99">
        <v>0.28999999999999998</v>
      </c>
      <c r="E43" s="99">
        <v>0.23</v>
      </c>
      <c r="F43" s="81"/>
      <c r="G43" s="81"/>
    </row>
    <row r="44" spans="2:7" x14ac:dyDescent="0.2">
      <c r="B44" s="192"/>
      <c r="C44" s="192"/>
      <c r="D44" s="192"/>
      <c r="E44" s="192"/>
      <c r="F44" s="192"/>
      <c r="G44" s="192"/>
    </row>
    <row r="45" spans="2:7" ht="30" customHeight="1" x14ac:dyDescent="0.2">
      <c r="B45" s="192" t="s">
        <v>223</v>
      </c>
      <c r="C45" s="192"/>
      <c r="D45" s="192"/>
      <c r="E45" s="192"/>
      <c r="F45" s="192"/>
      <c r="G45" s="192"/>
    </row>
    <row r="46" spans="2:7" ht="12.75" customHeight="1" x14ac:dyDescent="0.2">
      <c r="B46" s="129"/>
      <c r="C46" s="129"/>
      <c r="D46" s="129"/>
      <c r="E46" s="129"/>
      <c r="F46" s="129"/>
      <c r="G46" s="129"/>
    </row>
    <row r="47" spans="2:7" ht="15" x14ac:dyDescent="0.2">
      <c r="B47" s="9" t="s">
        <v>256</v>
      </c>
    </row>
    <row r="49" spans="2:5" x14ac:dyDescent="0.2">
      <c r="B49" s="185" t="s">
        <v>104</v>
      </c>
      <c r="C49" s="34" t="s">
        <v>225</v>
      </c>
      <c r="D49" s="34" t="s">
        <v>24</v>
      </c>
      <c r="E49" s="34" t="s">
        <v>226</v>
      </c>
    </row>
    <row r="50" spans="2:5" x14ac:dyDescent="0.2">
      <c r="B50" s="186"/>
      <c r="C50" s="35" t="s">
        <v>197</v>
      </c>
      <c r="D50" s="35" t="s">
        <v>197</v>
      </c>
      <c r="E50" s="35" t="s">
        <v>197</v>
      </c>
    </row>
    <row r="51" spans="2:5" x14ac:dyDescent="0.2">
      <c r="B51" s="98" t="s">
        <v>194</v>
      </c>
      <c r="C51" s="99">
        <v>0.3</v>
      </c>
      <c r="D51" s="196">
        <v>0.13</v>
      </c>
      <c r="E51" s="196">
        <v>0.56999999999999995</v>
      </c>
    </row>
    <row r="52" spans="2:5" x14ac:dyDescent="0.2">
      <c r="B52" s="96" t="s">
        <v>195</v>
      </c>
      <c r="C52" s="97">
        <v>0.35</v>
      </c>
      <c r="D52" s="195">
        <v>0.14000000000000001</v>
      </c>
      <c r="E52" s="195">
        <v>0.51</v>
      </c>
    </row>
    <row r="53" spans="2:5" x14ac:dyDescent="0.2">
      <c r="B53" s="96" t="s">
        <v>0</v>
      </c>
      <c r="C53" s="97">
        <v>0.32</v>
      </c>
      <c r="D53" s="195">
        <v>0.18</v>
      </c>
      <c r="E53" s="195">
        <v>0.5</v>
      </c>
    </row>
    <row r="54" spans="2:5" x14ac:dyDescent="0.2">
      <c r="B54" s="96" t="s">
        <v>1</v>
      </c>
      <c r="C54" s="97">
        <v>0.32</v>
      </c>
      <c r="D54" s="195">
        <v>0.21</v>
      </c>
      <c r="E54" s="195">
        <v>0.47</v>
      </c>
    </row>
    <row r="55" spans="2:5" x14ac:dyDescent="0.2">
      <c r="B55" s="96" t="s">
        <v>2</v>
      </c>
      <c r="C55" s="197">
        <v>0.34</v>
      </c>
      <c r="D55" s="197">
        <v>0.23</v>
      </c>
      <c r="E55" s="197">
        <v>0.43</v>
      </c>
    </row>
  </sheetData>
  <mergeCells count="4">
    <mergeCell ref="B13:B14"/>
    <mergeCell ref="B44:G44"/>
    <mergeCell ref="B45:G45"/>
    <mergeCell ref="B49:B50"/>
  </mergeCells>
  <phoneticPr fontId="33"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376FD0A9751AC4A9ADACCE1E05C3BF2" ma:contentTypeVersion="3" ma:contentTypeDescription="Create a new document." ma:contentTypeScope="" ma:versionID="8df1a0d7d0eb6bcf3cff46ab88e40dc1">
  <xsd:schema xmlns:xsd="http://www.w3.org/2001/XMLSchema" xmlns:xs="http://www.w3.org/2001/XMLSchema" xmlns:p="http://schemas.microsoft.com/office/2006/metadata/properties" xmlns:ns2="b1208116-0a58-493b-81bd-652c7d92ec7a" xmlns:ns3="9e5e06de-2d16-48fa-89a9-92ab505bcde8" targetNamespace="http://schemas.microsoft.com/office/2006/metadata/properties" ma:root="true" ma:fieldsID="f7443a4f981efd93b1504846c2f742ff" ns2:_="" ns3:_="">
    <xsd:import namespace="b1208116-0a58-493b-81bd-652c7d92ec7a"/>
    <xsd:import namespace="9e5e06de-2d16-48fa-89a9-92ab505bcde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208116-0a58-493b-81bd-652c7d92ec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5e06de-2d16-48fa-89a9-92ab505bcde8" elementFormDefault="qualified">
    <xsd:import namespace="http://schemas.microsoft.com/office/2006/documentManagement/types"/>
    <xsd:import namespace="http://schemas.microsoft.com/office/infopath/2007/PartnerControls"/>
    <xsd:element name="_dlc_DocId" ma:index="11" nillable="true" ma:displayName="Document ID Value" ma:description="The value of the document ID assigned to this item." ma:indexed="true"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j H 0 e W a X l P 5 C l A A A A 9 w A A A B I A H A B D b 2 5 m a W c v U G F j a 2 F n Z S 5 4 b W w g o h g A K K A U A A A A A A A A A A A A A A A A A A A A A A A A A A A A h Y 9 B D o I w F E S v Q r q n L d U Y Q z 5 l 4 V Y S E 6 J x S 2 q F R v g Y W i x 3 c + G R v I I Y R d 2 5 n D d v M X O / 3 i A d m j q 4 6 M 6 a F h M S U U 4 C j a o 9 G C w T 0 r t j u C S p h E 2 h T k W p g 1 F G G w / 2 k J D K u X P M m P e e + h l t u 5 I J z i O 2 z 9 a 5 q n R T k I 9 s / s u h Q e s K V J p I 2 L 3 G S E E j s a B i z g X l w C Y K m c G v I c b B z / Y H w q q v X d 9 p q T H c 5 s C m C O x 9 Q j 4 A U E s D B B Q A A g A I A I x 9 H 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M f R 5 Z K I p H u A 4 A A A A R A A A A E w A c A E Z v c m 1 1 b G F z L 1 N l Y 3 R p b 2 4 x L m 0 g o h g A K K A U A A A A A A A A A A A A A A A A A A A A A A A A A A A A K 0 5 N L s n M z 1 M I h t C G 1 g B Q S w E C L Q A U A A I A C A C M f R 5 Z p e U / k K U A A A D 3 A A A A E g A A A A A A A A A A A A A A A A A A A A A A Q 2 9 u Z m l n L 1 B h Y 2 t h Z 2 U u e G 1 s U E s B A i 0 A F A A C A A g A j H 0 e W Q / K 6 a u k A A A A 6 Q A A A B M A A A A A A A A A A A A A A A A A 8 Q A A A F t D b 2 5 0 Z W 5 0 X 1 R 5 c G V z X S 5 4 b W x Q S w E C L Q A U A A I A C A C M f R 5 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I S U z a d W E W V L x Y Q H 4 Z a 4 Q A A A A A C A A A A A A A D Z g A A w A A A A B A A A A A h L I B q Q w c n P + 0 m v r H v 5 y 9 z A A A A A A S A A A C g A A A A E A A A A P r 1 d l 9 T L W P / F / c n o u j P 1 O t Q A A A A H U 8 H m V O f e S w B U D p 0 w A 5 F q r A z q k f 3 Q I H W S 0 u J v d G K C r a + q 5 z B D J r 4 8 g l B s Q I B Y p / d k z / 7 C g r R z U L 4 l l 5 5 6 Z n A B g N 2 b Z U 9 b k n c 2 K c 5 P Q i Y D U 0 U A A A A k Z n y 0 b E g 4 8 3 4 i q I A f h 0 / m 8 l + i S o = < / D a t a M a s h u p > 
</file>

<file path=customXml/item5.xml><?xml version="1.0" encoding="utf-8"?>
<p:properties xmlns:p="http://schemas.microsoft.com/office/2006/metadata/properties" xmlns:xsi="http://www.w3.org/2001/XMLSchema-instance" xmlns:pc="http://schemas.microsoft.com/office/infopath/2007/PartnerControls">
  <documentManagement>
    <_dlc_DocId xmlns="9e5e06de-2d16-48fa-89a9-92ab505bcde8">SHCXCNWE4D4R-1075209332-2531</_dlc_DocId>
    <_dlc_DocIdUrl xmlns="9e5e06de-2d16-48fa-89a9-92ab505bcde8">
      <Url>https://auspwc.sharepoint.com/teams/AU-INT-ASR-INTERACTIVE-ADVERTISING-BUREAU-AUSTRALIA-LIMITED/_layouts/15/DocIdRedir.aspx?ID=SHCXCNWE4D4R-1075209332-2531</Url>
      <Description>SHCXCNWE4D4R-1075209332-2531</Description>
    </_dlc_DocIdUrl>
  </documentManagement>
</p:properties>
</file>

<file path=customXml/itemProps1.xml><?xml version="1.0" encoding="utf-8"?>
<ds:datastoreItem xmlns:ds="http://schemas.openxmlformats.org/officeDocument/2006/customXml" ds:itemID="{1BF8947E-47CD-49BD-ACF7-1838773B49FD}">
  <ds:schemaRefs>
    <ds:schemaRef ds:uri="http://schemas.microsoft.com/sharepoint/v3/contenttype/forms"/>
  </ds:schemaRefs>
</ds:datastoreItem>
</file>

<file path=customXml/itemProps2.xml><?xml version="1.0" encoding="utf-8"?>
<ds:datastoreItem xmlns:ds="http://schemas.openxmlformats.org/officeDocument/2006/customXml" ds:itemID="{0FD76ED4-B272-4C46-9547-432ECDCB3A1E}">
  <ds:schemaRefs>
    <ds:schemaRef ds:uri="http://schemas.microsoft.com/sharepoint/events"/>
  </ds:schemaRefs>
</ds:datastoreItem>
</file>

<file path=customXml/itemProps3.xml><?xml version="1.0" encoding="utf-8"?>
<ds:datastoreItem xmlns:ds="http://schemas.openxmlformats.org/officeDocument/2006/customXml" ds:itemID="{4E83074F-4CF1-4B4B-A6A9-E76A31747C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208116-0a58-493b-81bd-652c7d92ec7a"/>
    <ds:schemaRef ds:uri="9e5e06de-2d16-48fa-89a9-92ab505bc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230693B-7E69-4F52-AD43-8407F26510B7}">
  <ds:schemaRefs>
    <ds:schemaRef ds:uri="http://schemas.microsoft.com/DataMashup"/>
  </ds:schemaRefs>
</ds:datastoreItem>
</file>

<file path=customXml/itemProps5.xml><?xml version="1.0" encoding="utf-8"?>
<ds:datastoreItem xmlns:ds="http://schemas.openxmlformats.org/officeDocument/2006/customXml" ds:itemID="{A72B5E55-AF30-4CF9-B3B6-540DC4A63339}">
  <ds:schemaRefs>
    <ds:schemaRef ds:uri="http://schemas.microsoft.com/office/2006/metadata/properties"/>
    <ds:schemaRef ds:uri="http://schemas.microsoft.com/office/infopath/2007/PartnerControls"/>
    <ds:schemaRef ds:uri="9e5e06de-2d16-48fa-89a9-92ab505bcde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Control</vt:lpstr>
      <vt:lpstr>Glossary</vt:lpstr>
      <vt:lpstr>Total Market by Category Rev</vt:lpstr>
      <vt:lpstr>Total Market By Category Share</vt:lpstr>
      <vt:lpstr>General Display by Type</vt:lpstr>
      <vt:lpstr>Video</vt:lpstr>
      <vt:lpstr>Audio</vt:lpstr>
      <vt:lpstr>General Display by buying type</vt:lpstr>
      <vt:lpstr>Video by device</vt:lpstr>
      <vt:lpstr>Ad Industry Share Display- GD</vt:lpstr>
      <vt:lpstr>GD by industry</vt:lpstr>
      <vt:lpstr>Glossary!_Toc2806825</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 J Lee</dc:creator>
  <cp:keywords/>
  <dc:description/>
  <cp:lastModifiedBy>Tom Nunn (AU)</cp:lastModifiedBy>
  <cp:revision/>
  <dcterms:created xsi:type="dcterms:W3CDTF">2016-05-18T02:45:33Z</dcterms:created>
  <dcterms:modified xsi:type="dcterms:W3CDTF">2026-02-26T09:36:34Z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9b3b28-5ae5-401e-b514-a0a1a5d5a77d_Enabled">
    <vt:lpwstr>true</vt:lpwstr>
  </property>
  <property fmtid="{D5CDD505-2E9C-101B-9397-08002B2CF9AE}" pid="3" name="MSIP_Label_a79b3b28-5ae5-401e-b514-a0a1a5d5a77d_SetDate">
    <vt:lpwstr>2023-11-28T07:57:08Z</vt:lpwstr>
  </property>
  <property fmtid="{D5CDD505-2E9C-101B-9397-08002B2CF9AE}" pid="4" name="MSIP_Label_a79b3b28-5ae5-401e-b514-a0a1a5d5a77d_Method">
    <vt:lpwstr>Privileged</vt:lpwstr>
  </property>
  <property fmtid="{D5CDD505-2E9C-101B-9397-08002B2CF9AE}" pid="5" name="MSIP_Label_a79b3b28-5ae5-401e-b514-a0a1a5d5a77d_Name">
    <vt:lpwstr>Highly Confidential - Open Access</vt:lpwstr>
  </property>
  <property fmtid="{D5CDD505-2E9C-101B-9397-08002B2CF9AE}" pid="6" name="MSIP_Label_a79b3b28-5ae5-401e-b514-a0a1a5d5a77d_SiteId">
    <vt:lpwstr>513294a0-3e20-41b2-a970-6d30bf1546fa</vt:lpwstr>
  </property>
  <property fmtid="{D5CDD505-2E9C-101B-9397-08002B2CF9AE}" pid="7" name="MSIP_Label_a79b3b28-5ae5-401e-b514-a0a1a5d5a77d_ActionId">
    <vt:lpwstr>85398152-ff7d-492b-9653-063c76fe79c6</vt:lpwstr>
  </property>
  <property fmtid="{D5CDD505-2E9C-101B-9397-08002B2CF9AE}" pid="8" name="MSIP_Label_a79b3b28-5ae5-401e-b514-a0a1a5d5a77d_ContentBits">
    <vt:lpwstr>0</vt:lpwstr>
  </property>
  <property fmtid="{D5CDD505-2E9C-101B-9397-08002B2CF9AE}" pid="9" name="ContentTypeId">
    <vt:lpwstr>0x0101009376FD0A9751AC4A9ADACCE1E05C3BF2</vt:lpwstr>
  </property>
  <property fmtid="{D5CDD505-2E9C-101B-9397-08002B2CF9AE}" pid="10" name="_dlc_DocIdItemGuid">
    <vt:lpwstr>23a8e2fb-eca6-4d1c-b2cc-a5a0fc637963</vt:lpwstr>
  </property>
</Properties>
</file>